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uqu\Downloads\"/>
    </mc:Choice>
  </mc:AlternateContent>
  <xr:revisionPtr revIDLastSave="0" documentId="13_ncr:1_{CA8C28E2-6187-439C-BD49-BEBDDD6CF4D4}" xr6:coauthVersionLast="47" xr6:coauthVersionMax="47" xr10:uidLastSave="{00000000-0000-0000-0000-000000000000}"/>
  <bookViews>
    <workbookView xWindow="-108" yWindow="-108" windowWidth="23256" windowHeight="12456" activeTab="1" xr2:uid="{5FB5FFD6-E344-4F89-9FE7-418ADBBC41AE}"/>
  </bookViews>
  <sheets>
    <sheet name="CSPE" sheetId="1" r:id="rId1"/>
    <sheet name="B_D" sheetId="3" r:id="rId2"/>
  </sheets>
  <definedNames>
    <definedName name="A_1">B_D!$A$1:$M$11</definedName>
    <definedName name="A_2">B_D!$A$13:$M$23</definedName>
    <definedName name="_xlnm.Print_Area" localSheetId="0">CSPE!$A$1:$Q$78</definedName>
    <definedName name="B_1">B_D!$A$25:$M$35</definedName>
    <definedName name="C_1">B_D!$A$37:$M$47</definedName>
    <definedName name="CCE">CSPE!#REF!</definedName>
    <definedName name="CCE_2025">#REF!</definedName>
    <definedName name="D_1">B_D!$A$49:$M$59</definedName>
    <definedName name="DPP_1">B_D!$A$145:$M$155</definedName>
    <definedName name="E_1">B_D!$A$61:$M$71</definedName>
    <definedName name="E_2">B_D!$A$73:$M$83</definedName>
    <definedName name="F_1">B_D!$A$85:$D$95</definedName>
    <definedName name="G_1">B_D!$A$97:$M$107</definedName>
    <definedName name="H_1">B_D!$A$109:$C$119</definedName>
    <definedName name="I_1">B_D!$A$121:$M$131</definedName>
    <definedName name="I_2">B_D!$A$133:$M$143</definedName>
    <definedName name="_xlnm.Print_Titles" localSheetId="0">CSPE!$1:$5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S18" i="1"/>
  <c r="S21" i="1"/>
  <c r="S24" i="1"/>
  <c r="S30" i="1"/>
  <c r="S27" i="1"/>
  <c r="N37" i="1"/>
  <c r="AD25" i="1" s="1"/>
  <c r="M37" i="1"/>
  <c r="AC25" i="1" s="1"/>
  <c r="L37" i="1"/>
  <c r="AB25" i="1" s="1"/>
  <c r="K37" i="1"/>
  <c r="AA25" i="1" s="1"/>
  <c r="J37" i="1"/>
  <c r="Z25" i="1" s="1"/>
  <c r="I37" i="1"/>
  <c r="Y25" i="1" s="1"/>
  <c r="H37" i="1"/>
  <c r="X25" i="1" s="1"/>
  <c r="G37" i="1"/>
  <c r="W25" i="1" s="1"/>
  <c r="F37" i="1"/>
  <c r="V25" i="1" s="1"/>
  <c r="E37" i="1"/>
  <c r="U25" i="1" s="1"/>
  <c r="D37" i="1"/>
  <c r="T25" i="1" s="1"/>
  <c r="C37" i="1"/>
  <c r="S25" i="1" s="1"/>
  <c r="B37" i="1"/>
  <c r="N78" i="1"/>
  <c r="M78" i="1"/>
  <c r="L78" i="1"/>
  <c r="K78" i="1"/>
  <c r="J78" i="1"/>
  <c r="I78" i="1"/>
  <c r="H78" i="1"/>
  <c r="G78" i="1"/>
  <c r="F78" i="1"/>
  <c r="E78" i="1"/>
  <c r="D78" i="1"/>
  <c r="C78" i="1"/>
  <c r="N73" i="1"/>
  <c r="M73" i="1"/>
  <c r="L73" i="1"/>
  <c r="K73" i="1"/>
  <c r="J73" i="1"/>
  <c r="I73" i="1"/>
  <c r="H73" i="1"/>
  <c r="G73" i="1"/>
  <c r="F73" i="1"/>
  <c r="E73" i="1"/>
  <c r="D73" i="1"/>
  <c r="C73" i="1"/>
  <c r="N63" i="1"/>
  <c r="M63" i="1"/>
  <c r="L63" i="1"/>
  <c r="K63" i="1"/>
  <c r="J63" i="1"/>
  <c r="I63" i="1"/>
  <c r="H63" i="1"/>
  <c r="G63" i="1"/>
  <c r="F63" i="1"/>
  <c r="E63" i="1"/>
  <c r="D63" i="1"/>
  <c r="C63" i="1"/>
  <c r="N53" i="1"/>
  <c r="M53" i="1"/>
  <c r="L53" i="1"/>
  <c r="K53" i="1"/>
  <c r="J53" i="1"/>
  <c r="I53" i="1"/>
  <c r="H53" i="1"/>
  <c r="G53" i="1"/>
  <c r="F53" i="1"/>
  <c r="E53" i="1"/>
  <c r="D53" i="1"/>
  <c r="C53" i="1"/>
  <c r="N48" i="1"/>
  <c r="M48" i="1"/>
  <c r="L48" i="1"/>
  <c r="K48" i="1"/>
  <c r="J48" i="1"/>
  <c r="I48" i="1"/>
  <c r="H48" i="1"/>
  <c r="G48" i="1"/>
  <c r="F48" i="1"/>
  <c r="E48" i="1"/>
  <c r="D48" i="1"/>
  <c r="C48" i="1"/>
  <c r="N31" i="1"/>
  <c r="AD22" i="1" s="1"/>
  <c r="M31" i="1"/>
  <c r="AC22" i="1" s="1"/>
  <c r="L31" i="1"/>
  <c r="AB22" i="1" s="1"/>
  <c r="K31" i="1"/>
  <c r="AA22" i="1" s="1"/>
  <c r="J31" i="1"/>
  <c r="Z22" i="1" s="1"/>
  <c r="I31" i="1"/>
  <c r="Y22" i="1" s="1"/>
  <c r="H31" i="1"/>
  <c r="X22" i="1" s="1"/>
  <c r="G31" i="1"/>
  <c r="W22" i="1" s="1"/>
  <c r="F31" i="1"/>
  <c r="V22" i="1" s="1"/>
  <c r="E31" i="1"/>
  <c r="U22" i="1" s="1"/>
  <c r="D31" i="1"/>
  <c r="T22" i="1" s="1"/>
  <c r="C31" i="1"/>
  <c r="S22" i="1" s="1"/>
  <c r="N42" i="1"/>
  <c r="M42" i="1"/>
  <c r="L42" i="1"/>
  <c r="K42" i="1"/>
  <c r="J42" i="1"/>
  <c r="I42" i="1"/>
  <c r="H42" i="1"/>
  <c r="G42" i="1"/>
  <c r="F42" i="1"/>
  <c r="E42" i="1"/>
  <c r="D42" i="1"/>
  <c r="C42" i="1"/>
  <c r="B78" i="1"/>
  <c r="B73" i="1"/>
  <c r="B68" i="1"/>
  <c r="F68" i="1"/>
  <c r="C68" i="1"/>
  <c r="B63" i="1"/>
  <c r="C58" i="1"/>
  <c r="S28" i="1" s="1"/>
  <c r="B58" i="1"/>
  <c r="B53" i="1"/>
  <c r="B48" i="1"/>
  <c r="B42" i="1"/>
  <c r="B31" i="1"/>
  <c r="N26" i="1"/>
  <c r="M26" i="1"/>
  <c r="L26" i="1"/>
  <c r="K26" i="1"/>
  <c r="J26" i="1"/>
  <c r="I26" i="1"/>
  <c r="H26" i="1"/>
  <c r="G26" i="1"/>
  <c r="F26" i="1"/>
  <c r="E26" i="1"/>
  <c r="D26" i="1"/>
  <c r="C26" i="1"/>
  <c r="N21" i="1"/>
  <c r="AD19" i="1" s="1"/>
  <c r="M21" i="1"/>
  <c r="AC19" i="1" s="1"/>
  <c r="L21" i="1"/>
  <c r="AB19" i="1" s="1"/>
  <c r="K21" i="1"/>
  <c r="AA19" i="1" s="1"/>
  <c r="J21" i="1"/>
  <c r="Z19" i="1" s="1"/>
  <c r="I21" i="1"/>
  <c r="Y19" i="1" s="1"/>
  <c r="H21" i="1"/>
  <c r="X19" i="1" s="1"/>
  <c r="G21" i="1"/>
  <c r="W19" i="1" s="1"/>
  <c r="F21" i="1"/>
  <c r="V19" i="1" s="1"/>
  <c r="E21" i="1"/>
  <c r="U19" i="1" s="1"/>
  <c r="D21" i="1"/>
  <c r="T19" i="1" s="1"/>
  <c r="C21" i="1"/>
  <c r="S19" i="1" s="1"/>
  <c r="N16" i="1"/>
  <c r="AD16" i="1" s="1"/>
  <c r="M16" i="1"/>
  <c r="AC16" i="1" s="1"/>
  <c r="L16" i="1"/>
  <c r="AB16" i="1" s="1"/>
  <c r="K16" i="1"/>
  <c r="AA16" i="1" s="1"/>
  <c r="J16" i="1"/>
  <c r="Z16" i="1" s="1"/>
  <c r="I16" i="1"/>
  <c r="Y16" i="1" s="1"/>
  <c r="H16" i="1"/>
  <c r="X16" i="1" s="1"/>
  <c r="G16" i="1"/>
  <c r="W16" i="1" s="1"/>
  <c r="F16" i="1"/>
  <c r="V16" i="1" s="1"/>
  <c r="E16" i="1"/>
  <c r="U16" i="1" s="1"/>
  <c r="D16" i="1"/>
  <c r="T16" i="1" s="1"/>
  <c r="C16" i="1"/>
  <c r="S16" i="1" s="1"/>
  <c r="B26" i="1"/>
  <c r="B21" i="1"/>
  <c r="B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Jiovanny Duque Molina</author>
  </authors>
  <commentList>
    <comment ref="C9" authorId="0" shapeId="0" xr:uid="{609C8BD4-4D12-47F0-BEE9-0F816A459789}">
      <text>
        <r>
          <rPr>
            <b/>
            <sz val="9"/>
            <color indexed="81"/>
            <rFont val="Tahoma"/>
            <family val="2"/>
          </rPr>
          <t>Selecciones la Letra de Su RIF (V,E,J,G)</t>
        </r>
      </text>
    </comment>
    <comment ref="F9" authorId="0" shapeId="0" xr:uid="{4A787EB3-3CC6-4638-B748-13A7BCD9FBFC}">
      <text>
        <r>
          <rPr>
            <b/>
            <sz val="9"/>
            <color indexed="81"/>
            <rFont val="Tahoma"/>
            <family val="2"/>
          </rPr>
          <t>Seleccione el Ultomo Digito de se RIF</t>
        </r>
      </text>
    </comment>
  </commentList>
</comments>
</file>

<file path=xl/sharedStrings.xml><?xml version="1.0" encoding="utf-8"?>
<sst xmlns="http://schemas.openxmlformats.org/spreadsheetml/2006/main" count="314" uniqueCount="34">
  <si>
    <t>R.I. F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</si>
  <si>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</si>
  <si>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</si>
  <si>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</si>
  <si>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</si>
  <si>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</si>
  <si>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</si>
  <si>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</si>
  <si>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</si>
  <si>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</si>
  <si>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</si>
  <si>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</si>
  <si>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</si>
  <si>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a) IVA, Anticipos de ISLR, IGTF y Retenciones de IVA.</t>
  </si>
  <si>
    <t>a.1) Entre los días 01 y 15 de cada mes, ambos inclusive:</t>
  </si>
  <si>
    <t>RIF</t>
  </si>
  <si>
    <t>J</t>
  </si>
  <si>
    <t>a.2) Entre los días 16 y el último de cada mes, ambos inclusive:</t>
  </si>
  <si>
    <t>b) Estimadas de ISLR (Declaración y pago de porciones ejercicios regulares e irregulares):</t>
  </si>
  <si>
    <t>c) Retenciones de ISLR:</t>
  </si>
  <si>
    <t>d) Actividades de juego de Envite o Azar:</t>
  </si>
  <si>
    <t>e) Retenciones de ISLR para los premios de lotería.</t>
  </si>
  <si>
    <t>e.1) Practicadas entre los días 01 al 15 de cada mes, ambos inclusive:</t>
  </si>
  <si>
    <t>e.2) Practicadas entre los días 16 y último de cada mes, ambos inclusive:</t>
  </si>
  <si>
    <t>f) Autoliquidación anual de ISLR (Ejercicio fiscal 01/01/2025 al 31/12/2025):</t>
  </si>
  <si>
    <t>FECHA</t>
  </si>
  <si>
    <t>R.I.F</t>
  </si>
  <si>
    <t>g) Autoliquidación de ISLR ejercicios irregulares:</t>
  </si>
  <si>
    <t>h) Grandes patrimonios:</t>
  </si>
  <si>
    <t>i) Declaraciones del aporte 70% de los ingresos de los servicios desconcentrados o servicios autónomos y entes descentralizados:</t>
  </si>
  <si>
    <t>Por su parte, el artículo 2 prevé que los SPE que se dediquen a realizar actividades mineras o de hidrocarburos y conexas, tales como la refinación y transporte, y no sean perceptores de regalías derivadas de dichas explotaciones, deben presentar las declaraciones y pagos del IVA mensualmente, de acuerdo con el último dígito del RIF, en las siguientes fechas de vencimiento:</t>
  </si>
  <si>
    <t>R.I.F.</t>
  </si>
  <si>
    <t>DECLARACIÓN Y PAGO DE LA CONTRIBUCIÓN ESPECIAL PARA LA PROTECCIÓN A LAS PENSIONES DE SEGURIDAD SOCIAL FRENTE AL BLOQUEO IMPERIALISTA PUBLICADO EN G.O. 43.032 DEL 19/12/2024</t>
  </si>
  <si>
    <t>BUSTAMOLL, C.A.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</si>
</sst>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Continuous" readingOrder="1"/>
    </xf>
    <xf numFmtId="14" fontId="0" fillId="0" borderId="0" xfId="0" applyNumberFormat="1" applyAlignment="1">
      <alignment horizontal="centerContinuous" wrapText="1" readingOrder="1"/>
    </xf>
    <xf numFmtId="0" fontId="0" fillId="0" borderId="0" xfId="0" applyAlignment="1">
      <alignment horizontal="centerContinuous" wrapText="1"/>
    </xf>
    <xf numFmtId="0" fontId="2" fillId="0" borderId="1" xfId="0" applyFont="1" applyBorder="1" applyAlignment="1">
      <alignment horizontal="centerContinuous" vertical="center"/>
    </xf>
    <xf numFmtId="14" fontId="0" fillId="0" borderId="1" xfId="0" applyNumberFormat="1" applyBorder="1" applyAlignment="1">
      <alignment horizontal="centerContinuous" wrapText="1" readingOrder="1"/>
    </xf>
    <xf numFmtId="0" fontId="0" fillId="0" borderId="1" xfId="0" applyBorder="1" applyAlignment="1">
      <alignment horizontal="centerContinuous" wrapText="1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/>
    </xf>
    <xf numFmtId="14" fontId="6" fillId="0" borderId="0" xfId="0" applyNumberFormat="1" applyFont="1" applyAlignment="1">
      <alignment horizontal="centerContinuous" wrapText="1"/>
    </xf>
    <xf numFmtId="0" fontId="6" fillId="0" borderId="0" xfId="0" applyFont="1" applyAlignment="1">
      <alignment horizontal="centerContinuous" wrapText="1"/>
    </xf>
    <xf numFmtId="1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6" fillId="0" borderId="0" xfId="0" applyNumberFormat="1" applyFont="1"/>
    <xf numFmtId="17" fontId="7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left" vertical="justify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123826</xdr:rowOff>
    </xdr:from>
    <xdr:to>
      <xdr:col>5</xdr:col>
      <xdr:colOff>227591</xdr:colOff>
      <xdr:row>4</xdr:row>
      <xdr:rowOff>85726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2A79DE-841E-7BC6-3D8F-71448FA110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204" b="34592"/>
        <a:stretch/>
      </xdr:blipFill>
      <xdr:spPr>
        <a:xfrm>
          <a:off x="104775" y="123826"/>
          <a:ext cx="2018291" cy="609600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0</xdr:row>
      <xdr:rowOff>114299</xdr:rowOff>
    </xdr:from>
    <xdr:to>
      <xdr:col>16</xdr:col>
      <xdr:colOff>0</xdr:colOff>
      <xdr:row>5</xdr:row>
      <xdr:rowOff>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B431CB7-298B-E1C8-8530-CDFBC0CF6D6C}"/>
            </a:ext>
          </a:extLst>
        </xdr:cNvPr>
        <xdr:cNvSpPr txBox="1"/>
      </xdr:nvSpPr>
      <xdr:spPr>
        <a:xfrm>
          <a:off x="2971800" y="114299"/>
          <a:ext cx="3895725" cy="704851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0000"/>
            </a:lnSpc>
            <a:spcAft>
              <a:spcPts val="0"/>
            </a:spcAft>
          </a:pPr>
          <a:r>
            <a:rPr lang="es-VE" sz="900" b="1" baseline="0"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SOLUCIONES INTEGRALES DUQUE &amp; ASOCIADOS, C.A.</a:t>
          </a:r>
          <a:r>
            <a:rPr lang="es-VE" sz="900" baseline="0"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VE" sz="800" baseline="0"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RIF</a:t>
          </a:r>
          <a:r>
            <a:rPr lang="es-VE" sz="900" baseline="0"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VE" sz="800" b="1" baseline="0"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J401497179</a:t>
          </a:r>
          <a:endParaRPr lang="es-VE" sz="1100" baseline="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0000"/>
            </a:lnSpc>
            <a:spcAft>
              <a:spcPts val="0"/>
            </a:spcAft>
          </a:pPr>
          <a:r>
            <a:rPr lang="es-VE" sz="800" baseline="0"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Teléfonos: 0273-9281517 – 0412-1395039</a:t>
          </a:r>
          <a:endParaRPr lang="es-VE" sz="1100" baseline="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0000"/>
            </a:lnSpc>
            <a:spcAft>
              <a:spcPts val="0"/>
            </a:spcAft>
          </a:pPr>
          <a:r>
            <a:rPr lang="es-VE" sz="800" baseline="0"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E-mail: duque-asociados@hotmail.com</a:t>
          </a:r>
          <a:endParaRPr lang="es-VE" sz="1100" baseline="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33A54-1D05-4581-A39A-ED5BED6D70C0}">
  <dimension ref="B5:AD78"/>
  <sheetViews>
    <sheetView topLeftCell="A4" zoomScale="70" zoomScaleNormal="70" workbookViewId="0">
      <selection activeCell="F9" sqref="F9"/>
    </sheetView>
  </sheetViews>
  <sheetFormatPr baseColWidth="10" defaultColWidth="11.44140625" defaultRowHeight="13.2" x14ac:dyDescent="0.25"/>
  <cols>
    <col min="1" max="1" width="3.33203125" style="21" customWidth="1"/>
    <col min="2" max="2" width="8" style="21" customWidth="1"/>
    <col min="3" max="14" width="5.6640625" style="21" customWidth="1"/>
    <col min="15" max="16" width="11.44140625" style="21"/>
    <col min="17" max="17" width="3.6640625" style="21" customWidth="1"/>
    <col min="18" max="18" width="11.44140625" style="21"/>
    <col min="19" max="19" width="14.77734375" style="21" bestFit="1" customWidth="1"/>
    <col min="20" max="16384" width="11.44140625" style="21"/>
  </cols>
  <sheetData>
    <row r="5" spans="2:30" ht="13.8" thickBot="1" x14ac:dyDescent="0.3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9" spans="2:30" x14ac:dyDescent="0.25">
      <c r="B9" s="22" t="s">
        <v>15</v>
      </c>
      <c r="C9" s="38" t="s">
        <v>16</v>
      </c>
      <c r="D9" s="46">
        <v>40551529</v>
      </c>
      <c r="E9" s="46"/>
      <c r="F9" s="38">
        <v>5</v>
      </c>
    </row>
    <row r="10" spans="2:30" x14ac:dyDescent="0.25">
      <c r="B10" s="39" t="s">
        <v>33</v>
      </c>
      <c r="C10" s="23"/>
      <c r="D10" s="24"/>
      <c r="E10" s="24"/>
      <c r="F10" s="23"/>
    </row>
    <row r="12" spans="2:30" x14ac:dyDescent="0.25">
      <c r="B12" s="22" t="s">
        <v>13</v>
      </c>
    </row>
    <row r="13" spans="2:30" x14ac:dyDescent="0.25">
      <c r="B13" s="22" t="s">
        <v>14</v>
      </c>
    </row>
    <row r="14" spans="2:30" ht="13.8" thickBot="1" x14ac:dyDescent="0.3">
      <c r="S14" s="43">
        <v>45658</v>
      </c>
      <c r="T14" s="43">
        <v>45689</v>
      </c>
      <c r="U14" s="43">
        <v>45717</v>
      </c>
      <c r="V14" s="43">
        <v>45748</v>
      </c>
      <c r="W14" s="43">
        <v>45778</v>
      </c>
      <c r="X14" s="43">
        <v>45809</v>
      </c>
      <c r="Y14" s="43">
        <v>45839</v>
      </c>
      <c r="Z14" s="43">
        <v>45870</v>
      </c>
      <c r="AA14" s="43">
        <v>45901</v>
      </c>
      <c r="AB14" s="43">
        <v>45931</v>
      </c>
      <c r="AC14" s="43">
        <v>45962</v>
      </c>
      <c r="AD14" s="43">
        <v>45992</v>
      </c>
    </row>
    <row r="15" spans="2:30" ht="20.25" customHeight="1" thickBot="1" x14ac:dyDescent="0.3">
      <c r="B15" s="25" t="s">
        <v>0</v>
      </c>
      <c r="C15" s="26" t="s">
        <v>1</v>
      </c>
      <c r="D15" s="26" t="s">
        <v>2</v>
      </c>
      <c r="E15" s="26" t="s">
        <v>3</v>
      </c>
      <c r="F15" s="26" t="s">
        <v>4</v>
      </c>
      <c r="G15" s="26" t="s">
        <v>5</v>
      </c>
      <c r="H15" s="26" t="s">
        <v>6</v>
      </c>
      <c r="I15" s="26" t="s">
        <v>7</v>
      </c>
      <c r="J15" s="26" t="s">
        <v>8</v>
      </c>
      <c r="K15" s="26" t="s">
        <v>9</v>
      </c>
      <c r="L15" s="26" t="s">
        <v>10</v>
      </c>
      <c r="M15" s="26" t="s">
        <v>11</v>
      </c>
      <c r="N15" s="27" t="s">
        <v>12</v>
      </c>
      <c r="S15" s="22" t="str">
        <f>"IVA, Anticipos de ISLR, IGTF y Retenciones de IVA.del 01 al 15 "&amp;B10</f>
        <v>IVA, Anticipos de ISLR, IGTF y Retenciones de IVA.del 01 al 15 BUSTAMOLL, C.A.</v>
      </c>
    </row>
    <row r="16" spans="2:30" x14ac:dyDescent="0.25">
      <c r="B16" s="28">
        <f>$F$9</f>
        <v>5</v>
      </c>
      <c r="C16" s="28">
        <f>VLOOKUP($F$9,A_1,2,0)</f>
        <v>21</v>
      </c>
      <c r="D16" s="28">
        <f>VLOOKUP($F$9,A_1,3,0)</f>
        <v>20</v>
      </c>
      <c r="E16" s="28">
        <f>VLOOKUP($F$9,A_1,4,0)</f>
        <v>19</v>
      </c>
      <c r="F16" s="28">
        <f>VLOOKUP($F$9,A_1,5,0)</f>
        <v>22</v>
      </c>
      <c r="G16" s="28">
        <f>VLOOKUP($F$9,A_1,6,0)</f>
        <v>29</v>
      </c>
      <c r="H16" s="28">
        <f>VLOOKUP($F$9,A_1,7,0)</f>
        <v>16</v>
      </c>
      <c r="I16" s="28">
        <f>VLOOKUP($F$9,A_1,8,0)</f>
        <v>22</v>
      </c>
      <c r="J16" s="28">
        <f>VLOOKUP($F$9,A_1,9,0)</f>
        <v>29</v>
      </c>
      <c r="K16" s="28">
        <f>VLOOKUP($F$9,A_1,10,0)</f>
        <v>22</v>
      </c>
      <c r="L16" s="28">
        <f>VLOOKUP($F$9,A_1,11,0)</f>
        <v>23</v>
      </c>
      <c r="M16" s="28">
        <f>VLOOKUP($F$9,A_1,12,0)</f>
        <v>27</v>
      </c>
      <c r="N16" s="28">
        <f>VLOOKUP($F$9,A_1,13,0)</f>
        <v>26</v>
      </c>
      <c r="S16" s="42">
        <f>+$S$14+C16-1</f>
        <v>45678</v>
      </c>
      <c r="T16" s="42">
        <f>+$T$14+D16-1</f>
        <v>45708</v>
      </c>
      <c r="U16" s="42">
        <f>+$U$14+E16-1</f>
        <v>45735</v>
      </c>
      <c r="V16" s="42">
        <f>+$V$14+F16-1</f>
        <v>45769</v>
      </c>
      <c r="W16" s="42">
        <f>+$W$14+G16-1</f>
        <v>45806</v>
      </c>
      <c r="X16" s="42">
        <f>+$X$14+H16-1</f>
        <v>45824</v>
      </c>
      <c r="Y16" s="42">
        <f>+$Y$14+I16-1</f>
        <v>45860</v>
      </c>
      <c r="Z16" s="42">
        <f>+$Z$14+J16-1</f>
        <v>45898</v>
      </c>
      <c r="AA16" s="42">
        <f>+$AA$14+K16-1</f>
        <v>45922</v>
      </c>
      <c r="AB16" s="42">
        <f>+$AB$14+L16-1</f>
        <v>45953</v>
      </c>
      <c r="AC16" s="42">
        <f>+$AC$14+M16-1</f>
        <v>45988</v>
      </c>
      <c r="AD16" s="42">
        <f>+$AD$14+N16-1</f>
        <v>46017</v>
      </c>
    </row>
    <row r="17" spans="2:30" x14ac:dyDescent="0.25">
      <c r="B17" s="29"/>
      <c r="S17" s="42"/>
    </row>
    <row r="18" spans="2:30" x14ac:dyDescent="0.25">
      <c r="B18" s="30" t="s">
        <v>17</v>
      </c>
      <c r="S18" s="22" t="str">
        <f>"IVA, Anticipos de ISLR, IGTF y Retenciones de IVA. Del 16 al ultimo "&amp;B10</f>
        <v>IVA, Anticipos de ISLR, IGTF y Retenciones de IVA. Del 16 al ultimo BUSTAMOLL, C.A.</v>
      </c>
    </row>
    <row r="19" spans="2:30" ht="13.8" thickBot="1" x14ac:dyDescent="0.3">
      <c r="S19" s="42">
        <f>+$S$14+C21-1</f>
        <v>45659</v>
      </c>
      <c r="T19" s="42">
        <f>+$T$14+D21-1</f>
        <v>45693</v>
      </c>
      <c r="U19" s="42">
        <f>+$U$14+E21-1</f>
        <v>45722</v>
      </c>
      <c r="V19" s="42">
        <f>+$V$14+F21-1</f>
        <v>45755</v>
      </c>
      <c r="W19" s="42">
        <f>+$W$14+G21-1</f>
        <v>45792</v>
      </c>
      <c r="X19" s="42">
        <f>+$X$14+H21-1</f>
        <v>45811</v>
      </c>
      <c r="Y19" s="42">
        <f>+$Y$14+I21-1</f>
        <v>45842</v>
      </c>
      <c r="Z19" s="42">
        <f>+$Z$14+J21-1</f>
        <v>45883</v>
      </c>
      <c r="AA19" s="42">
        <f>+$AA$14+K21-1</f>
        <v>45912</v>
      </c>
      <c r="AB19" s="42">
        <f>+$AB$14+L21-1</f>
        <v>45937</v>
      </c>
      <c r="AC19" s="42">
        <f>+$AC$14+M21-1</f>
        <v>45972</v>
      </c>
      <c r="AD19" s="42">
        <f>+$AD$14+N21-1</f>
        <v>46000</v>
      </c>
    </row>
    <row r="20" spans="2:30" ht="13.8" thickBot="1" x14ac:dyDescent="0.3">
      <c r="B20" s="25" t="s">
        <v>0</v>
      </c>
      <c r="C20" s="26" t="s">
        <v>1</v>
      </c>
      <c r="D20" s="26" t="s">
        <v>2</v>
      </c>
      <c r="E20" s="26" t="s">
        <v>3</v>
      </c>
      <c r="F20" s="26" t="s">
        <v>4</v>
      </c>
      <c r="G20" s="26" t="s">
        <v>5</v>
      </c>
      <c r="H20" s="26" t="s">
        <v>6</v>
      </c>
      <c r="I20" s="26" t="s">
        <v>7</v>
      </c>
      <c r="J20" s="26" t="s">
        <v>8</v>
      </c>
      <c r="K20" s="26" t="s">
        <v>9</v>
      </c>
      <c r="L20" s="26" t="s">
        <v>10</v>
      </c>
      <c r="M20" s="26" t="s">
        <v>11</v>
      </c>
      <c r="N20" s="27" t="s">
        <v>12</v>
      </c>
    </row>
    <row r="21" spans="2:30" x14ac:dyDescent="0.25">
      <c r="B21" s="28">
        <f>$F$9</f>
        <v>5</v>
      </c>
      <c r="C21" s="28">
        <f>VLOOKUP($F$9,A_2,2,0)</f>
        <v>2</v>
      </c>
      <c r="D21" s="28">
        <f>VLOOKUP($F$9,A_2,3,0)</f>
        <v>5</v>
      </c>
      <c r="E21" s="28">
        <f>VLOOKUP($F$9,A_2,4,0)</f>
        <v>6</v>
      </c>
      <c r="F21" s="28">
        <f>VLOOKUP($F$9,A_2,5,0)</f>
        <v>8</v>
      </c>
      <c r="G21" s="28">
        <f>VLOOKUP($F$9,A_2,6,0)</f>
        <v>15</v>
      </c>
      <c r="H21" s="28">
        <f>VLOOKUP($F$9,A_2,7,0)</f>
        <v>3</v>
      </c>
      <c r="I21" s="28">
        <f>VLOOKUP($F$9,A_2,8,0)</f>
        <v>4</v>
      </c>
      <c r="J21" s="28">
        <f>VLOOKUP($F$9,A_2,9,0)</f>
        <v>14</v>
      </c>
      <c r="K21" s="28">
        <f>VLOOKUP($F$9,A_2,10,0)</f>
        <v>12</v>
      </c>
      <c r="L21" s="28">
        <f>VLOOKUP($F$9,A_2,11,0)</f>
        <v>7</v>
      </c>
      <c r="M21" s="28">
        <f>VLOOKUP($F$9,A_2,12,0)</f>
        <v>11</v>
      </c>
      <c r="N21" s="28">
        <f>VLOOKUP($F$9,A_2,13,0)</f>
        <v>9</v>
      </c>
      <c r="S21" s="22" t="str">
        <f>"Retenciones de ISLR "&amp;B10</f>
        <v>Retenciones de ISLR BUSTAMOLL, C.A.</v>
      </c>
    </row>
    <row r="22" spans="2:30" x14ac:dyDescent="0.25">
      <c r="S22" s="42">
        <f>+$S$14+C31-1</f>
        <v>45671</v>
      </c>
      <c r="T22" s="42">
        <f>+$T$14+D31-1</f>
        <v>45700</v>
      </c>
      <c r="U22" s="42">
        <f>+$U$14+E31-1</f>
        <v>45722</v>
      </c>
      <c r="V22" s="42">
        <f>+$V$14+F31-1</f>
        <v>45756</v>
      </c>
      <c r="W22" s="42">
        <f>+$W$14+G31-1</f>
        <v>45785</v>
      </c>
      <c r="X22" s="42">
        <f>+$X$14+H31-1</f>
        <v>45818</v>
      </c>
      <c r="Y22" s="42">
        <f>+$Y$14+I31-1</f>
        <v>45842</v>
      </c>
      <c r="Z22" s="42">
        <f>+$Z$14+J31-1</f>
        <v>45880</v>
      </c>
      <c r="AA22" s="42">
        <f>+$AA$14+K31-1</f>
        <v>45905</v>
      </c>
      <c r="AB22" s="42">
        <f>+$AB$14+L31-1</f>
        <v>45938</v>
      </c>
      <c r="AC22" s="42">
        <f>+$AC$14+M31-1</f>
        <v>45972</v>
      </c>
      <c r="AD22" s="42">
        <f>+$AD$14+N31-1</f>
        <v>46001</v>
      </c>
    </row>
    <row r="23" spans="2:30" x14ac:dyDescent="0.25">
      <c r="B23" s="22" t="s">
        <v>18</v>
      </c>
    </row>
    <row r="24" spans="2:30" ht="13.8" thickBot="1" x14ac:dyDescent="0.3">
      <c r="S24" s="22" t="str">
        <f>"CONTRIBUCIÓN ESPECIAL PARA LA PROTECCIÓN A LAS PENSIONES "&amp;B10</f>
        <v>CONTRIBUCIÓN ESPECIAL PARA LA PROTECCIÓN A LAS PENSIONES BUSTAMOLL, C.A.</v>
      </c>
    </row>
    <row r="25" spans="2:30" ht="13.8" thickBot="1" x14ac:dyDescent="0.3">
      <c r="B25" s="25" t="s">
        <v>0</v>
      </c>
      <c r="C25" s="26" t="s">
        <v>1</v>
      </c>
      <c r="D25" s="26" t="s">
        <v>2</v>
      </c>
      <c r="E25" s="26" t="s">
        <v>3</v>
      </c>
      <c r="F25" s="26" t="s">
        <v>4</v>
      </c>
      <c r="G25" s="26" t="s">
        <v>5</v>
      </c>
      <c r="H25" s="26" t="s">
        <v>6</v>
      </c>
      <c r="I25" s="26" t="s">
        <v>7</v>
      </c>
      <c r="J25" s="26" t="s">
        <v>8</v>
      </c>
      <c r="K25" s="26" t="s">
        <v>9</v>
      </c>
      <c r="L25" s="26" t="s">
        <v>10</v>
      </c>
      <c r="M25" s="26" t="s">
        <v>11</v>
      </c>
      <c r="N25" s="27" t="s">
        <v>12</v>
      </c>
      <c r="S25" s="42">
        <f>+$S$14+C37-1</f>
        <v>45673</v>
      </c>
      <c r="T25" s="42">
        <f>+$T$14+D37-1</f>
        <v>45693</v>
      </c>
      <c r="U25" s="42">
        <f>+$U$14+E37-1</f>
        <v>45722</v>
      </c>
      <c r="V25" s="42">
        <f>+$V$14+F37-1</f>
        <v>45756</v>
      </c>
      <c r="W25" s="42">
        <f>+$W$14+G37-1</f>
        <v>45792</v>
      </c>
      <c r="X25" s="42">
        <f>+$X$14+H37-1</f>
        <v>45811</v>
      </c>
      <c r="Y25" s="42">
        <f>+$Y$14+I37-1</f>
        <v>45842</v>
      </c>
      <c r="Z25" s="42">
        <f>+$Z$14+J37-1</f>
        <v>45884</v>
      </c>
      <c r="AA25" s="42">
        <f>+$AA$14+K37-1</f>
        <v>45912</v>
      </c>
      <c r="AB25" s="42">
        <f>+$AB$14+L37-1</f>
        <v>45938</v>
      </c>
      <c r="AC25" s="42">
        <f>+$AC$14+M37-1</f>
        <v>45972</v>
      </c>
      <c r="AD25" s="42">
        <f>+$AD$14+N37-1</f>
        <v>46001</v>
      </c>
    </row>
    <row r="26" spans="2:30" x14ac:dyDescent="0.25">
      <c r="B26" s="28">
        <f>$F$9</f>
        <v>5</v>
      </c>
      <c r="C26" s="28">
        <f>VLOOKUP($F$9,B_1,2,0)</f>
        <v>14</v>
      </c>
      <c r="D26" s="28">
        <f>VLOOKUP($F$9,B_1,3,0)</f>
        <v>12</v>
      </c>
      <c r="E26" s="28">
        <f>VLOOKUP($F$9,B_1,4,0)</f>
        <v>13</v>
      </c>
      <c r="F26" s="28">
        <f>VLOOKUP($F$9,B_1,5,0)</f>
        <v>9</v>
      </c>
      <c r="G26" s="28">
        <f>VLOOKUP($F$9,B_1,6,0)</f>
        <v>15</v>
      </c>
      <c r="H26" s="28">
        <f>VLOOKUP($F$9,B_1,7,0)</f>
        <v>10</v>
      </c>
      <c r="I26" s="28">
        <f>VLOOKUP($F$9,B_1,8,0)</f>
        <v>11</v>
      </c>
      <c r="J26" s="28">
        <f>VLOOKUP($F$9,B_1,9,0)</f>
        <v>11</v>
      </c>
      <c r="K26" s="28">
        <f>VLOOKUP($F$9,B_1,10,0)</f>
        <v>12</v>
      </c>
      <c r="L26" s="28">
        <f>VLOOKUP($F$9,B_1,11,0)</f>
        <v>8</v>
      </c>
      <c r="M26" s="28">
        <f>VLOOKUP($F$9,B_1,12,0)</f>
        <v>11</v>
      </c>
      <c r="N26" s="28">
        <f>VLOOKUP($F$9,B_1,13,0)</f>
        <v>10</v>
      </c>
    </row>
    <row r="27" spans="2:30" x14ac:dyDescent="0.25">
      <c r="S27" s="22" t="str">
        <f>"ISLR "&amp;B10</f>
        <v>ISLR BUSTAMOLL, C.A.</v>
      </c>
    </row>
    <row r="28" spans="2:30" x14ac:dyDescent="0.25">
      <c r="B28" s="22" t="s">
        <v>19</v>
      </c>
      <c r="S28" s="42">
        <f>+C58</f>
        <v>45716</v>
      </c>
    </row>
    <row r="29" spans="2:30" ht="13.8" thickBot="1" x14ac:dyDescent="0.3"/>
    <row r="30" spans="2:30" ht="13.8" thickBot="1" x14ac:dyDescent="0.3">
      <c r="B30" s="25" t="s">
        <v>0</v>
      </c>
      <c r="C30" s="26" t="s">
        <v>1</v>
      </c>
      <c r="D30" s="26" t="s">
        <v>2</v>
      </c>
      <c r="E30" s="26" t="s">
        <v>3</v>
      </c>
      <c r="F30" s="26" t="s">
        <v>4</v>
      </c>
      <c r="G30" s="26" t="s">
        <v>5</v>
      </c>
      <c r="H30" s="26" t="s">
        <v>6</v>
      </c>
      <c r="I30" s="26" t="s">
        <v>7</v>
      </c>
      <c r="J30" s="26" t="s">
        <v>8</v>
      </c>
      <c r="K30" s="26" t="s">
        <v>9</v>
      </c>
      <c r="L30" s="26" t="s">
        <v>10</v>
      </c>
      <c r="M30" s="26" t="s">
        <v>11</v>
      </c>
      <c r="N30" s="27" t="s">
        <v>12</v>
      </c>
      <c r="S30" s="22" t="str">
        <f>"Grandes patrimonios "&amp;B10</f>
        <v>Grandes patrimonios BUSTAMOLL, C.A.</v>
      </c>
    </row>
    <row r="31" spans="2:30" x14ac:dyDescent="0.25">
      <c r="B31" s="28">
        <f>$F$9</f>
        <v>5</v>
      </c>
      <c r="C31" s="28">
        <f>VLOOKUP($F$9,C_1,2,0)</f>
        <v>14</v>
      </c>
      <c r="D31" s="28">
        <f>VLOOKUP($F$9,C_1,3,0)</f>
        <v>12</v>
      </c>
      <c r="E31" s="28">
        <f>VLOOKUP($F$9,C_1,4,0)</f>
        <v>6</v>
      </c>
      <c r="F31" s="28">
        <f>VLOOKUP($F$9,C_1,5,0)</f>
        <v>9</v>
      </c>
      <c r="G31" s="28">
        <f>VLOOKUP($F$9,C_1,6,0)</f>
        <v>8</v>
      </c>
      <c r="H31" s="28">
        <f>VLOOKUP($F$9,C_1,7,0)</f>
        <v>10</v>
      </c>
      <c r="I31" s="28">
        <f>VLOOKUP($F$9,C_1,8,0)</f>
        <v>4</v>
      </c>
      <c r="J31" s="28">
        <f>VLOOKUP($F$9,C_1,9,0)</f>
        <v>11</v>
      </c>
      <c r="K31" s="28">
        <f>VLOOKUP($F$9,C_1,10,0)</f>
        <v>5</v>
      </c>
      <c r="L31" s="28">
        <f>VLOOKUP($F$9,C_1,11,0)</f>
        <v>8</v>
      </c>
      <c r="M31" s="28">
        <f>VLOOKUP($F$9,C_1,12,0)</f>
        <v>11</v>
      </c>
      <c r="N31" s="28">
        <f>VLOOKUP($F$9,C_1,13,0)</f>
        <v>10</v>
      </c>
      <c r="S31" s="42">
        <v>45938</v>
      </c>
      <c r="T31" s="42">
        <v>45972</v>
      </c>
    </row>
    <row r="33" spans="2:16" x14ac:dyDescent="0.25">
      <c r="B33" s="45" t="s">
        <v>32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2:16" x14ac:dyDescent="0.2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</row>
    <row r="35" spans="2:16" ht="13.8" thickBot="1" x14ac:dyDescent="0.3"/>
    <row r="36" spans="2:16" ht="13.8" thickBot="1" x14ac:dyDescent="0.3">
      <c r="B36" s="25" t="s">
        <v>0</v>
      </c>
      <c r="C36" s="26" t="s">
        <v>1</v>
      </c>
      <c r="D36" s="26" t="s">
        <v>2</v>
      </c>
      <c r="E36" s="26" t="s">
        <v>3</v>
      </c>
      <c r="F36" s="26" t="s">
        <v>4</v>
      </c>
      <c r="G36" s="26" t="s">
        <v>5</v>
      </c>
      <c r="H36" s="26" t="s">
        <v>6</v>
      </c>
      <c r="I36" s="26" t="s">
        <v>7</v>
      </c>
      <c r="J36" s="26" t="s">
        <v>8</v>
      </c>
      <c r="K36" s="26" t="s">
        <v>9</v>
      </c>
      <c r="L36" s="26" t="s">
        <v>10</v>
      </c>
      <c r="M36" s="26" t="s">
        <v>11</v>
      </c>
      <c r="N36" s="27" t="s">
        <v>12</v>
      </c>
    </row>
    <row r="37" spans="2:16" x14ac:dyDescent="0.25">
      <c r="B37" s="28">
        <f>$F$9</f>
        <v>5</v>
      </c>
      <c r="C37" s="28">
        <f>VLOOKUP($F$9,DPP_1,2,0)</f>
        <v>16</v>
      </c>
      <c r="D37" s="28">
        <f>VLOOKUP($F$9,DPP_1,3,0)</f>
        <v>5</v>
      </c>
      <c r="E37" s="28">
        <f>VLOOKUP($F$9,DPP_1,4,0)</f>
        <v>6</v>
      </c>
      <c r="F37" s="28">
        <f>VLOOKUP($F$9,DPP_1,5,0)</f>
        <v>9</v>
      </c>
      <c r="G37" s="28">
        <f>VLOOKUP($F$9,DPP_1,6,0)</f>
        <v>15</v>
      </c>
      <c r="H37" s="28">
        <f>VLOOKUP($F$9,DPP_1,7,0)</f>
        <v>3</v>
      </c>
      <c r="I37" s="28">
        <f>VLOOKUP($F$9,DPP_1,8,0)</f>
        <v>4</v>
      </c>
      <c r="J37" s="28">
        <f>VLOOKUP($F$9,DPP_1,9,0)</f>
        <v>15</v>
      </c>
      <c r="K37" s="28">
        <f>VLOOKUP($F$9,DPP_1,10,0)</f>
        <v>12</v>
      </c>
      <c r="L37" s="28">
        <f>VLOOKUP($F$9,DPP_1,11,0)</f>
        <v>8</v>
      </c>
      <c r="M37" s="28">
        <f>VLOOKUP($F$9,DPP_1,12,0)</f>
        <v>11</v>
      </c>
      <c r="N37" s="28">
        <f>VLOOKUP($F$9,DPP_1,13,0)</f>
        <v>10</v>
      </c>
    </row>
    <row r="39" spans="2:16" x14ac:dyDescent="0.25">
      <c r="B39" s="22" t="s">
        <v>20</v>
      </c>
    </row>
    <row r="40" spans="2:16" ht="13.8" thickBot="1" x14ac:dyDescent="0.3"/>
    <row r="41" spans="2:16" ht="13.8" thickBot="1" x14ac:dyDescent="0.3">
      <c r="B41" s="25" t="s">
        <v>0</v>
      </c>
      <c r="C41" s="26" t="s">
        <v>1</v>
      </c>
      <c r="D41" s="26" t="s">
        <v>2</v>
      </c>
      <c r="E41" s="26" t="s">
        <v>3</v>
      </c>
      <c r="F41" s="26" t="s">
        <v>4</v>
      </c>
      <c r="G41" s="26" t="s">
        <v>5</v>
      </c>
      <c r="H41" s="26" t="s">
        <v>6</v>
      </c>
      <c r="I41" s="26" t="s">
        <v>7</v>
      </c>
      <c r="J41" s="26" t="s">
        <v>8</v>
      </c>
      <c r="K41" s="26" t="s">
        <v>9</v>
      </c>
      <c r="L41" s="26" t="s">
        <v>10</v>
      </c>
      <c r="M41" s="26" t="s">
        <v>11</v>
      </c>
      <c r="N41" s="27" t="s">
        <v>12</v>
      </c>
    </row>
    <row r="42" spans="2:16" x14ac:dyDescent="0.25">
      <c r="B42" s="28">
        <f>$F$9</f>
        <v>5</v>
      </c>
      <c r="C42" s="28">
        <f>VLOOKUP($F$9,D_1,2,0)</f>
        <v>9</v>
      </c>
      <c r="D42" s="28">
        <f>VLOOKUP($F$9,D_1,3,0)</f>
        <v>10</v>
      </c>
      <c r="E42" s="28">
        <f>VLOOKUP($F$9,D_1,4,0)</f>
        <v>10</v>
      </c>
      <c r="F42" s="28">
        <f>VLOOKUP($F$9,D_1,5,0)</f>
        <v>8</v>
      </c>
      <c r="G42" s="28">
        <f>VLOOKUP($F$9,D_1,6,0)</f>
        <v>9</v>
      </c>
      <c r="H42" s="28">
        <f>VLOOKUP($F$9,D_1,7,0)</f>
        <v>10</v>
      </c>
      <c r="I42" s="28">
        <f>VLOOKUP($F$9,D_1,8,0)</f>
        <v>9</v>
      </c>
      <c r="J42" s="28">
        <f>VLOOKUP($F$9,D_1,9,0)</f>
        <v>8</v>
      </c>
      <c r="K42" s="28">
        <f>VLOOKUP($F$9,D_1,10,0)</f>
        <v>8</v>
      </c>
      <c r="L42" s="28">
        <f>VLOOKUP($F$9,D_1,11,0)</f>
        <v>8</v>
      </c>
      <c r="M42" s="28">
        <f>VLOOKUP($F$9,D_1,12,0)</f>
        <v>11</v>
      </c>
      <c r="N42" s="28">
        <f>VLOOKUP($F$9,D_1,13,0)</f>
        <v>9</v>
      </c>
    </row>
    <row r="44" spans="2:16" x14ac:dyDescent="0.25">
      <c r="B44" s="22" t="s">
        <v>21</v>
      </c>
    </row>
    <row r="45" spans="2:16" x14ac:dyDescent="0.25">
      <c r="B45" s="22" t="s">
        <v>22</v>
      </c>
    </row>
    <row r="46" spans="2:16" ht="13.8" thickBot="1" x14ac:dyDescent="0.3"/>
    <row r="47" spans="2:16" ht="13.8" thickBot="1" x14ac:dyDescent="0.3">
      <c r="B47" s="25" t="s">
        <v>0</v>
      </c>
      <c r="C47" s="26" t="s">
        <v>1</v>
      </c>
      <c r="D47" s="26" t="s">
        <v>2</v>
      </c>
      <c r="E47" s="26" t="s">
        <v>3</v>
      </c>
      <c r="F47" s="26" t="s">
        <v>4</v>
      </c>
      <c r="G47" s="26" t="s">
        <v>5</v>
      </c>
      <c r="H47" s="26" t="s">
        <v>6</v>
      </c>
      <c r="I47" s="26" t="s">
        <v>7</v>
      </c>
      <c r="J47" s="26" t="s">
        <v>8</v>
      </c>
      <c r="K47" s="26" t="s">
        <v>9</v>
      </c>
      <c r="L47" s="26" t="s">
        <v>10</v>
      </c>
      <c r="M47" s="26" t="s">
        <v>11</v>
      </c>
      <c r="N47" s="27" t="s">
        <v>12</v>
      </c>
    </row>
    <row r="48" spans="2:16" x14ac:dyDescent="0.25">
      <c r="B48" s="28">
        <f>$F$9</f>
        <v>5</v>
      </c>
      <c r="C48" s="28">
        <f>VLOOKUP($F$9,E_1,2,0)</f>
        <v>17</v>
      </c>
      <c r="D48" s="28">
        <f>VLOOKUP($F$9,E_1,3,0)</f>
        <v>18</v>
      </c>
      <c r="E48" s="28">
        <f>VLOOKUP($F$9,E_1,4,0)</f>
        <v>18</v>
      </c>
      <c r="F48" s="28">
        <f>VLOOKUP($F$9,E_1,5,0)</f>
        <v>21</v>
      </c>
      <c r="G48" s="28">
        <f>VLOOKUP($F$9,E_1,6,0)</f>
        <v>19</v>
      </c>
      <c r="H48" s="28">
        <f>VLOOKUP($F$9,E_1,7,0)</f>
        <v>18</v>
      </c>
      <c r="I48" s="28">
        <f>VLOOKUP($F$9,E_1,8,0)</f>
        <v>17</v>
      </c>
      <c r="J48" s="28">
        <f>VLOOKUP($F$9,E_1,9,0)</f>
        <v>20</v>
      </c>
      <c r="K48" s="28">
        <f>VLOOKUP($F$9,E_1,10,0)</f>
        <v>17</v>
      </c>
      <c r="L48" s="28">
        <f>VLOOKUP($F$9,E_1,11,0)</f>
        <v>17</v>
      </c>
      <c r="M48" s="28">
        <f>VLOOKUP($F$9,E_1,12,0)</f>
        <v>19</v>
      </c>
      <c r="N48" s="28">
        <f>VLOOKUP($F$9,E_1,13,0)</f>
        <v>16</v>
      </c>
    </row>
    <row r="50" spans="2:14" x14ac:dyDescent="0.25">
      <c r="B50" s="22" t="s">
        <v>23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2:14" ht="13.8" thickBot="1" x14ac:dyDescent="0.3"/>
    <row r="52" spans="2:14" ht="13.8" thickBot="1" x14ac:dyDescent="0.3">
      <c r="B52" s="25" t="s">
        <v>0</v>
      </c>
      <c r="C52" s="26" t="s">
        <v>1</v>
      </c>
      <c r="D52" s="26" t="s">
        <v>2</v>
      </c>
      <c r="E52" s="26" t="s">
        <v>3</v>
      </c>
      <c r="F52" s="26" t="s">
        <v>4</v>
      </c>
      <c r="G52" s="26" t="s">
        <v>5</v>
      </c>
      <c r="H52" s="26" t="s">
        <v>6</v>
      </c>
      <c r="I52" s="26" t="s">
        <v>7</v>
      </c>
      <c r="J52" s="26" t="s">
        <v>8</v>
      </c>
      <c r="K52" s="26" t="s">
        <v>9</v>
      </c>
      <c r="L52" s="26" t="s">
        <v>10</v>
      </c>
      <c r="M52" s="26" t="s">
        <v>11</v>
      </c>
      <c r="N52" s="27" t="s">
        <v>12</v>
      </c>
    </row>
    <row r="53" spans="2:14" x14ac:dyDescent="0.25">
      <c r="B53" s="28">
        <f>$F$9</f>
        <v>5</v>
      </c>
      <c r="C53" s="28">
        <f>VLOOKUP($F$9,E_2,2,0)</f>
        <v>3</v>
      </c>
      <c r="D53" s="28">
        <f>VLOOKUP($F$9,E_2,3,0)</f>
        <v>4</v>
      </c>
      <c r="E53" s="28">
        <f>VLOOKUP($F$9,E_2,4,0)</f>
        <v>6</v>
      </c>
      <c r="F53" s="28">
        <f>VLOOKUP($F$9,E_2,5,0)</f>
        <v>2</v>
      </c>
      <c r="G53" s="28">
        <f>VLOOKUP($F$9,E_2,6,0)</f>
        <v>5</v>
      </c>
      <c r="H53" s="28">
        <f>VLOOKUP($F$9,E_2,7,0)</f>
        <v>4</v>
      </c>
      <c r="I53" s="28">
        <f>VLOOKUP($F$9,E_2,8,0)</f>
        <v>2</v>
      </c>
      <c r="J53" s="28">
        <f>VLOOKUP($F$9,E_2,9,0)</f>
        <v>4</v>
      </c>
      <c r="K53" s="28">
        <f>VLOOKUP($F$9,E_2,10,0)</f>
        <v>2</v>
      </c>
      <c r="L53" s="28">
        <f>VLOOKUP($F$9,E_2,11,0)</f>
        <v>2</v>
      </c>
      <c r="M53" s="28">
        <f>VLOOKUP($F$9,E_2,12,0)</f>
        <v>5</v>
      </c>
      <c r="N53" s="28">
        <f>VLOOKUP($F$9,E_2,13,0)</f>
        <v>2</v>
      </c>
    </row>
    <row r="55" spans="2:14" x14ac:dyDescent="0.25">
      <c r="B55" s="22" t="s">
        <v>24</v>
      </c>
    </row>
    <row r="57" spans="2:14" ht="13.8" thickBot="1" x14ac:dyDescent="0.3">
      <c r="B57" s="31" t="s">
        <v>26</v>
      </c>
      <c r="C57" s="32" t="s">
        <v>25</v>
      </c>
      <c r="D57" s="32"/>
      <c r="E57" s="33"/>
    </row>
    <row r="58" spans="2:14" x14ac:dyDescent="0.25">
      <c r="B58" s="29">
        <f>$F$9</f>
        <v>5</v>
      </c>
      <c r="C58" s="34">
        <f>VLOOKUP($F$9,F_1,2,0)</f>
        <v>45716</v>
      </c>
      <c r="D58" s="35"/>
      <c r="E58" s="35"/>
    </row>
    <row r="60" spans="2:14" x14ac:dyDescent="0.25">
      <c r="B60" s="22" t="s">
        <v>27</v>
      </c>
    </row>
    <row r="61" spans="2:14" ht="13.8" thickBot="1" x14ac:dyDescent="0.3"/>
    <row r="62" spans="2:14" ht="13.8" thickBot="1" x14ac:dyDescent="0.3">
      <c r="B62" s="25" t="s">
        <v>0</v>
      </c>
      <c r="C62" s="26" t="s">
        <v>1</v>
      </c>
      <c r="D62" s="26" t="s">
        <v>2</v>
      </c>
      <c r="E62" s="26" t="s">
        <v>3</v>
      </c>
      <c r="F62" s="26" t="s">
        <v>4</v>
      </c>
      <c r="G62" s="26" t="s">
        <v>5</v>
      </c>
      <c r="H62" s="26" t="s">
        <v>6</v>
      </c>
      <c r="I62" s="26" t="s">
        <v>7</v>
      </c>
      <c r="J62" s="26" t="s">
        <v>8</v>
      </c>
      <c r="K62" s="26" t="s">
        <v>9</v>
      </c>
      <c r="L62" s="26" t="s">
        <v>10</v>
      </c>
      <c r="M62" s="26" t="s">
        <v>11</v>
      </c>
      <c r="N62" s="27" t="s">
        <v>12</v>
      </c>
    </row>
    <row r="63" spans="2:14" x14ac:dyDescent="0.25">
      <c r="B63" s="28">
        <f>$F$9</f>
        <v>5</v>
      </c>
      <c r="C63" s="28">
        <f>VLOOKUP($F$9,G_1,2,0)</f>
        <v>21</v>
      </c>
      <c r="D63" s="28">
        <f>VLOOKUP($F$9,G_1,3,0)</f>
        <v>20</v>
      </c>
      <c r="E63" s="28">
        <f>VLOOKUP($F$9,G_1,4,0)</f>
        <v>22</v>
      </c>
      <c r="F63" s="28">
        <f>VLOOKUP($F$9,G_1,5,0)</f>
        <v>23</v>
      </c>
      <c r="G63" s="28">
        <f>VLOOKUP($F$9,G_1,6,0)</f>
        <v>18</v>
      </c>
      <c r="H63" s="28">
        <f>VLOOKUP($F$9,G_1,7,0)</f>
        <v>22</v>
      </c>
      <c r="I63" s="28">
        <f>VLOOKUP($F$9,G_1,8,0)</f>
        <v>21</v>
      </c>
      <c r="J63" s="28">
        <f>VLOOKUP($F$9,G_1,9,0)</f>
        <v>23</v>
      </c>
      <c r="K63" s="28">
        <f>VLOOKUP($F$9,G_1,10,0)</f>
        <v>17</v>
      </c>
      <c r="L63" s="28">
        <f>VLOOKUP($F$9,G_1,11,0)</f>
        <v>18</v>
      </c>
      <c r="M63" s="28">
        <f>VLOOKUP($F$9,G_1,12,0)</f>
        <v>17</v>
      </c>
      <c r="N63" s="28">
        <f>VLOOKUP($F$9,G_1,13,0)</f>
        <v>21</v>
      </c>
    </row>
    <row r="65" spans="2:16" x14ac:dyDescent="0.25">
      <c r="B65" s="22" t="s">
        <v>28</v>
      </c>
    </row>
    <row r="67" spans="2:16" ht="13.8" thickBot="1" x14ac:dyDescent="0.3">
      <c r="B67" s="31" t="s">
        <v>26</v>
      </c>
      <c r="C67" s="32" t="s">
        <v>10</v>
      </c>
      <c r="D67" s="32"/>
      <c r="E67" s="20"/>
      <c r="F67" s="32" t="s">
        <v>11</v>
      </c>
      <c r="G67" s="33"/>
      <c r="H67" s="33"/>
    </row>
    <row r="68" spans="2:16" x14ac:dyDescent="0.25">
      <c r="B68" s="29">
        <f>$F$9</f>
        <v>5</v>
      </c>
      <c r="C68" s="34">
        <f>VLOOKUP($F$9,H_1,2,0)</f>
        <v>8</v>
      </c>
      <c r="D68" s="35"/>
      <c r="F68" s="36">
        <f>VLOOKUP($F$9,H_1,3,0)</f>
        <v>11</v>
      </c>
      <c r="G68" s="37"/>
      <c r="H68" s="37"/>
    </row>
    <row r="70" spans="2:16" x14ac:dyDescent="0.25">
      <c r="B70" s="45" t="s">
        <v>29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</row>
    <row r="71" spans="2:16" ht="15.75" customHeight="1" thickBot="1" x14ac:dyDescent="0.3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</row>
    <row r="72" spans="2:16" ht="13.8" thickBot="1" x14ac:dyDescent="0.3">
      <c r="B72" s="25" t="s">
        <v>0</v>
      </c>
      <c r="C72" s="26" t="s">
        <v>1</v>
      </c>
      <c r="D72" s="26" t="s">
        <v>2</v>
      </c>
      <c r="E72" s="26" t="s">
        <v>3</v>
      </c>
      <c r="F72" s="26" t="s">
        <v>4</v>
      </c>
      <c r="G72" s="26" t="s">
        <v>5</v>
      </c>
      <c r="H72" s="26" t="s">
        <v>6</v>
      </c>
      <c r="I72" s="26" t="s">
        <v>7</v>
      </c>
      <c r="J72" s="26" t="s">
        <v>8</v>
      </c>
      <c r="K72" s="26" t="s">
        <v>9</v>
      </c>
      <c r="L72" s="26" t="s">
        <v>10</v>
      </c>
      <c r="M72" s="26" t="s">
        <v>11</v>
      </c>
      <c r="N72" s="27" t="s">
        <v>12</v>
      </c>
    </row>
    <row r="73" spans="2:16" x14ac:dyDescent="0.25">
      <c r="B73" s="28">
        <f>$F$9</f>
        <v>5</v>
      </c>
      <c r="C73" s="28">
        <f>VLOOKUP($F$9,I_1,2,0)</f>
        <v>14</v>
      </c>
      <c r="D73" s="28">
        <f>VLOOKUP($F$9,I_1,3,0)</f>
        <v>12</v>
      </c>
      <c r="E73" s="28">
        <f>VLOOKUP($F$9,I_1,4,0)</f>
        <v>13</v>
      </c>
      <c r="F73" s="28">
        <f>VLOOKUP($F$9,I_1,5,0)</f>
        <v>9</v>
      </c>
      <c r="G73" s="28">
        <f>VLOOKUP($F$9,I_1,6,0)</f>
        <v>15</v>
      </c>
      <c r="H73" s="28">
        <f>VLOOKUP($F$9,I_1,7,0)</f>
        <v>10</v>
      </c>
      <c r="I73" s="28">
        <f>VLOOKUP($F$9,I_1,8,0)</f>
        <v>11</v>
      </c>
      <c r="J73" s="28">
        <f>VLOOKUP($F$9,I_1,9,0)</f>
        <v>11</v>
      </c>
      <c r="K73" s="28">
        <f>VLOOKUP($F$9,I_1,10,0)</f>
        <v>12</v>
      </c>
      <c r="L73" s="28">
        <f>VLOOKUP($F$9,I_1,11,0)</f>
        <v>8</v>
      </c>
      <c r="M73" s="28">
        <f>VLOOKUP($F$9,I_1,12,0)</f>
        <v>11</v>
      </c>
      <c r="N73" s="28">
        <f>VLOOKUP($F$9,I_1,13,0)</f>
        <v>10</v>
      </c>
    </row>
    <row r="75" spans="2:16" ht="64.5" customHeight="1" x14ac:dyDescent="0.25">
      <c r="B75" s="44" t="s">
        <v>30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2:16" ht="13.8" thickBot="1" x14ac:dyDescent="0.3"/>
    <row r="77" spans="2:16" ht="13.8" thickBot="1" x14ac:dyDescent="0.3">
      <c r="B77" s="25" t="s">
        <v>0</v>
      </c>
      <c r="C77" s="26" t="s">
        <v>1</v>
      </c>
      <c r="D77" s="26" t="s">
        <v>2</v>
      </c>
      <c r="E77" s="26" t="s">
        <v>3</v>
      </c>
      <c r="F77" s="26" t="s">
        <v>4</v>
      </c>
      <c r="G77" s="26" t="s">
        <v>5</v>
      </c>
      <c r="H77" s="26" t="s">
        <v>6</v>
      </c>
      <c r="I77" s="26" t="s">
        <v>7</v>
      </c>
      <c r="J77" s="26" t="s">
        <v>8</v>
      </c>
      <c r="K77" s="26" t="s">
        <v>9</v>
      </c>
      <c r="L77" s="26" t="s">
        <v>10</v>
      </c>
      <c r="M77" s="26" t="s">
        <v>11</v>
      </c>
      <c r="N77" s="27" t="s">
        <v>12</v>
      </c>
    </row>
    <row r="78" spans="2:16" x14ac:dyDescent="0.25">
      <c r="B78" s="28">
        <f>$F$9</f>
        <v>5</v>
      </c>
      <c r="C78" s="28">
        <f>VLOOKUP($F$9,I_2,2,0)</f>
        <v>14</v>
      </c>
      <c r="D78" s="28">
        <f>VLOOKUP($F$9,I_2,3,0)</f>
        <v>12</v>
      </c>
      <c r="E78" s="28">
        <f>VLOOKUP($F$9,I_2,4,0)</f>
        <v>13</v>
      </c>
      <c r="F78" s="28">
        <f>VLOOKUP($F$9,I_2,5,0)</f>
        <v>9</v>
      </c>
      <c r="G78" s="28">
        <f>VLOOKUP($F$9,I_2,6,0)</f>
        <v>15</v>
      </c>
      <c r="H78" s="28">
        <f>VLOOKUP($F$9,I_2,7,0)</f>
        <v>10</v>
      </c>
      <c r="I78" s="28">
        <f>VLOOKUP($F$9,I_2,8,0)</f>
        <v>11</v>
      </c>
      <c r="J78" s="28">
        <f>VLOOKUP($F$9,I_2,9,0)</f>
        <v>11</v>
      </c>
      <c r="K78" s="28">
        <f>VLOOKUP($F$9,I_2,10,0)</f>
        <v>12</v>
      </c>
      <c r="L78" s="28">
        <f>VLOOKUP($F$9,I_2,11,0)</f>
        <v>8</v>
      </c>
      <c r="M78" s="28">
        <f>VLOOKUP($F$9,I_2,12,0)</f>
        <v>11</v>
      </c>
      <c r="N78" s="28">
        <f>VLOOKUP($F$9,I_2,13,0)</f>
        <v>10</v>
      </c>
    </row>
  </sheetData>
  <sheetProtection algorithmName="SHA-512" hashValue="bVspjfIaNpxwSGlLj9TWRxKFqAA/vsZr2lf2firqNqaDO+6TDWJAzr63rkLsLfAUr/N2Vv8jLLwmfAwKkQYUAA==" saltValue="RN5ugOmfbzOBj/232EaNkg==" spinCount="100000" sheet="1"/>
  <mergeCells count="4">
    <mergeCell ref="B75:P75"/>
    <mergeCell ref="B70:P71"/>
    <mergeCell ref="B33:P34"/>
    <mergeCell ref="D9:E9"/>
  </mergeCells>
  <phoneticPr fontId="9" type="noConversion"/>
  <dataValidations count="2">
    <dataValidation type="list" allowBlank="1" showInputMessage="1" showErrorMessage="1" sqref="C9:C10" xr:uid="{E912176D-0A1B-4F13-9027-D60D3CB783B3}">
      <formula1>"V,J,G,E"</formula1>
    </dataValidation>
    <dataValidation type="list" allowBlank="1" showInputMessage="1" showErrorMessage="1" sqref="F9:F10" xr:uid="{5080E3C1-8432-4025-ACD2-470B02C838ED}">
      <formula1>"0,1,2,3,4,5,6,7,8,9"</formula1>
    </dataValidation>
  </dataValidations>
  <pageMargins left="0.43" right="0.23622047244094491" top="0.74803149606299213" bottom="0.37" header="0.31496062992125984" footer="0.19"/>
  <pageSetup scale="79" orientation="portrait" r:id="rId1"/>
  <rowBreaks count="1" manualBreakCount="1">
    <brk id="58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59769-E118-495A-9190-95E2DFAC8D8B}">
  <dimension ref="A1:N155"/>
  <sheetViews>
    <sheetView tabSelected="1" workbookViewId="0">
      <selection activeCell="F17" sqref="F17"/>
    </sheetView>
  </sheetViews>
  <sheetFormatPr baseColWidth="10" defaultRowHeight="14.4" x14ac:dyDescent="0.3"/>
  <cols>
    <col min="1" max="1" width="5.5546875" bestFit="1" customWidth="1"/>
    <col min="2" max="2" width="4.109375" bestFit="1" customWidth="1"/>
    <col min="3" max="3" width="4" bestFit="1" customWidth="1"/>
    <col min="4" max="4" width="5.109375" bestFit="1" customWidth="1"/>
    <col min="5" max="5" width="4.6640625" bestFit="1" customWidth="1"/>
    <col min="6" max="6" width="4.88671875" bestFit="1" customWidth="1"/>
    <col min="7" max="7" width="4.109375" bestFit="1" customWidth="1"/>
    <col min="8" max="8" width="4" bestFit="1" customWidth="1"/>
    <col min="9" max="9" width="4.6640625" bestFit="1" customWidth="1"/>
    <col min="10" max="10" width="4.33203125" bestFit="1" customWidth="1"/>
    <col min="11" max="11" width="4.44140625" bestFit="1" customWidth="1"/>
    <col min="12" max="12" width="4.5546875" bestFit="1" customWidth="1"/>
    <col min="13" max="13" width="4.109375" bestFit="1" customWidth="1"/>
  </cols>
  <sheetData>
    <row r="1" spans="1:13" ht="23.4" thickBot="1" x14ac:dyDescent="0.3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 x14ac:dyDescent="0.3">
      <c r="A2" s="9">
        <v>0</v>
      </c>
      <c r="B2" s="10">
        <v>23</v>
      </c>
      <c r="C2" s="10">
        <v>18</v>
      </c>
      <c r="D2" s="10">
        <v>21</v>
      </c>
      <c r="E2" s="10">
        <v>15</v>
      </c>
      <c r="F2" s="10">
        <v>20</v>
      </c>
      <c r="G2" s="10">
        <v>25</v>
      </c>
      <c r="H2" s="10">
        <v>17</v>
      </c>
      <c r="I2" s="10">
        <v>21</v>
      </c>
      <c r="J2" s="10">
        <v>16</v>
      </c>
      <c r="K2" s="10">
        <v>30</v>
      </c>
      <c r="L2" s="10">
        <v>25</v>
      </c>
      <c r="M2" s="10">
        <v>23</v>
      </c>
    </row>
    <row r="3" spans="1:13" x14ac:dyDescent="0.3">
      <c r="A3" s="9">
        <v>1</v>
      </c>
      <c r="B3" s="10">
        <v>28</v>
      </c>
      <c r="C3" s="10">
        <v>19</v>
      </c>
      <c r="D3" s="10">
        <v>24</v>
      </c>
      <c r="E3" s="10">
        <v>25</v>
      </c>
      <c r="F3" s="10">
        <v>16</v>
      </c>
      <c r="G3" s="10">
        <v>20</v>
      </c>
      <c r="H3" s="10">
        <v>21</v>
      </c>
      <c r="I3" s="10">
        <v>20</v>
      </c>
      <c r="J3" s="10">
        <v>29</v>
      </c>
      <c r="K3" s="10">
        <v>20</v>
      </c>
      <c r="L3" s="10">
        <v>20</v>
      </c>
      <c r="M3" s="10">
        <v>22</v>
      </c>
    </row>
    <row r="4" spans="1:13" x14ac:dyDescent="0.3">
      <c r="A4" s="9">
        <v>2</v>
      </c>
      <c r="B4" s="10">
        <v>31</v>
      </c>
      <c r="C4" s="10">
        <v>21</v>
      </c>
      <c r="D4" s="10">
        <v>20</v>
      </c>
      <c r="E4" s="10">
        <v>21</v>
      </c>
      <c r="F4" s="10">
        <v>22</v>
      </c>
      <c r="G4" s="10">
        <v>19</v>
      </c>
      <c r="H4" s="10">
        <v>23</v>
      </c>
      <c r="I4" s="10">
        <v>19</v>
      </c>
      <c r="J4" s="10">
        <v>18</v>
      </c>
      <c r="K4" s="10">
        <v>21</v>
      </c>
      <c r="L4" s="10">
        <v>28</v>
      </c>
      <c r="M4" s="10">
        <v>29</v>
      </c>
    </row>
    <row r="5" spans="1:13" x14ac:dyDescent="0.3">
      <c r="A5" s="9">
        <v>3</v>
      </c>
      <c r="B5" s="10">
        <v>20</v>
      </c>
      <c r="C5" s="10">
        <v>26</v>
      </c>
      <c r="D5" s="10">
        <v>31</v>
      </c>
      <c r="E5" s="10">
        <v>29</v>
      </c>
      <c r="F5" s="10">
        <v>30</v>
      </c>
      <c r="G5" s="10">
        <v>23</v>
      </c>
      <c r="H5" s="10">
        <v>28</v>
      </c>
      <c r="I5" s="10">
        <v>26</v>
      </c>
      <c r="J5" s="10">
        <v>23</v>
      </c>
      <c r="K5" s="10">
        <v>16</v>
      </c>
      <c r="L5" s="10">
        <v>17</v>
      </c>
      <c r="M5" s="10">
        <v>19</v>
      </c>
    </row>
    <row r="6" spans="1:13" x14ac:dyDescent="0.3">
      <c r="A6" s="9">
        <v>4</v>
      </c>
      <c r="B6" s="10">
        <v>22</v>
      </c>
      <c r="C6" s="10">
        <v>25</v>
      </c>
      <c r="D6" s="10">
        <v>26</v>
      </c>
      <c r="E6" s="10">
        <v>30</v>
      </c>
      <c r="F6" s="10">
        <v>28</v>
      </c>
      <c r="G6" s="10">
        <v>27</v>
      </c>
      <c r="H6" s="10">
        <v>30</v>
      </c>
      <c r="I6" s="10">
        <v>15</v>
      </c>
      <c r="J6" s="10">
        <v>17</v>
      </c>
      <c r="K6" s="10">
        <v>29</v>
      </c>
      <c r="L6" s="10">
        <v>24</v>
      </c>
      <c r="M6" s="10">
        <v>30</v>
      </c>
    </row>
    <row r="7" spans="1:13" x14ac:dyDescent="0.3">
      <c r="A7" s="9">
        <v>5</v>
      </c>
      <c r="B7" s="10">
        <v>21</v>
      </c>
      <c r="C7" s="10">
        <v>20</v>
      </c>
      <c r="D7" s="10">
        <v>19</v>
      </c>
      <c r="E7" s="10">
        <v>22</v>
      </c>
      <c r="F7" s="10">
        <v>29</v>
      </c>
      <c r="G7" s="10">
        <v>16</v>
      </c>
      <c r="H7" s="10">
        <v>22</v>
      </c>
      <c r="I7" s="10">
        <v>29</v>
      </c>
      <c r="J7" s="10">
        <v>22</v>
      </c>
      <c r="K7" s="10">
        <v>23</v>
      </c>
      <c r="L7" s="10">
        <v>27</v>
      </c>
      <c r="M7" s="10">
        <v>26</v>
      </c>
    </row>
    <row r="8" spans="1:13" x14ac:dyDescent="0.3">
      <c r="A8" s="9">
        <v>6</v>
      </c>
      <c r="B8" s="10">
        <v>17</v>
      </c>
      <c r="C8" s="10">
        <v>27</v>
      </c>
      <c r="D8" s="10">
        <v>28</v>
      </c>
      <c r="E8" s="10">
        <v>28</v>
      </c>
      <c r="F8" s="10">
        <v>26</v>
      </c>
      <c r="G8" s="10">
        <v>26</v>
      </c>
      <c r="H8" s="10">
        <v>18</v>
      </c>
      <c r="I8" s="10">
        <v>27</v>
      </c>
      <c r="J8" s="10">
        <v>24</v>
      </c>
      <c r="K8" s="10">
        <v>27</v>
      </c>
      <c r="L8" s="10">
        <v>26</v>
      </c>
      <c r="M8" s="10">
        <v>17</v>
      </c>
    </row>
    <row r="9" spans="1:13" x14ac:dyDescent="0.3">
      <c r="A9" s="9">
        <v>7</v>
      </c>
      <c r="B9" s="10">
        <v>24</v>
      </c>
      <c r="C9" s="10">
        <v>24</v>
      </c>
      <c r="D9" s="10">
        <v>18</v>
      </c>
      <c r="E9" s="10">
        <v>24</v>
      </c>
      <c r="F9" s="10">
        <v>19</v>
      </c>
      <c r="G9" s="10">
        <v>17</v>
      </c>
      <c r="H9" s="10">
        <v>31</v>
      </c>
      <c r="I9" s="10">
        <v>22</v>
      </c>
      <c r="J9" s="10">
        <v>19</v>
      </c>
      <c r="K9" s="10">
        <v>31</v>
      </c>
      <c r="L9" s="10">
        <v>19</v>
      </c>
      <c r="M9" s="10">
        <v>18</v>
      </c>
    </row>
    <row r="10" spans="1:13" x14ac:dyDescent="0.3">
      <c r="A10" s="9">
        <v>8</v>
      </c>
      <c r="B10" s="10">
        <v>29</v>
      </c>
      <c r="C10" s="10">
        <v>17</v>
      </c>
      <c r="D10" s="10">
        <v>27</v>
      </c>
      <c r="E10" s="10">
        <v>23</v>
      </c>
      <c r="F10" s="10">
        <v>27</v>
      </c>
      <c r="G10" s="10">
        <v>30</v>
      </c>
      <c r="H10" s="10">
        <v>25</v>
      </c>
      <c r="I10" s="10">
        <v>28</v>
      </c>
      <c r="J10" s="10">
        <v>26</v>
      </c>
      <c r="K10" s="10">
        <v>24</v>
      </c>
      <c r="L10" s="10">
        <v>21</v>
      </c>
      <c r="M10" s="10">
        <v>15</v>
      </c>
    </row>
    <row r="11" spans="1:13" ht="15" thickBot="1" x14ac:dyDescent="0.35">
      <c r="A11" s="7">
        <v>9</v>
      </c>
      <c r="B11" s="11">
        <v>27</v>
      </c>
      <c r="C11" s="11">
        <v>28</v>
      </c>
      <c r="D11" s="11">
        <v>25</v>
      </c>
      <c r="E11" s="11">
        <v>16</v>
      </c>
      <c r="F11" s="11">
        <v>23</v>
      </c>
      <c r="G11" s="11">
        <v>18</v>
      </c>
      <c r="H11" s="11">
        <v>29</v>
      </c>
      <c r="I11" s="11">
        <v>25</v>
      </c>
      <c r="J11" s="11">
        <v>25</v>
      </c>
      <c r="K11" s="11">
        <v>17</v>
      </c>
      <c r="L11" s="11">
        <v>18</v>
      </c>
      <c r="M11" s="11">
        <v>16</v>
      </c>
    </row>
    <row r="13" spans="1:13" ht="23.4" thickBot="1" x14ac:dyDescent="0.35">
      <c r="A13" s="1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2" t="s">
        <v>12</v>
      </c>
    </row>
    <row r="14" spans="1:13" x14ac:dyDescent="0.3">
      <c r="A14" s="4">
        <v>0</v>
      </c>
      <c r="B14" s="5">
        <v>8</v>
      </c>
      <c r="C14" s="5">
        <v>10</v>
      </c>
      <c r="D14" s="5">
        <v>7</v>
      </c>
      <c r="E14" s="5">
        <v>1</v>
      </c>
      <c r="F14" s="5">
        <v>5</v>
      </c>
      <c r="G14" s="5">
        <v>6</v>
      </c>
      <c r="H14" s="5">
        <v>3</v>
      </c>
      <c r="I14" s="5">
        <v>6</v>
      </c>
      <c r="J14" s="5">
        <v>2</v>
      </c>
      <c r="K14" s="5">
        <v>13</v>
      </c>
      <c r="L14" s="5">
        <v>14</v>
      </c>
      <c r="M14" s="5">
        <v>8</v>
      </c>
    </row>
    <row r="15" spans="1:13" x14ac:dyDescent="0.3">
      <c r="A15" s="4">
        <v>1</v>
      </c>
      <c r="B15" s="5">
        <v>14</v>
      </c>
      <c r="C15" s="5">
        <v>4</v>
      </c>
      <c r="D15" s="5">
        <v>12</v>
      </c>
      <c r="E15" s="5">
        <v>4</v>
      </c>
      <c r="F15" s="5">
        <v>2</v>
      </c>
      <c r="G15" s="5">
        <v>4</v>
      </c>
      <c r="H15" s="5">
        <v>10</v>
      </c>
      <c r="I15" s="5">
        <v>5</v>
      </c>
      <c r="J15" s="5">
        <v>9</v>
      </c>
      <c r="K15" s="5">
        <v>3</v>
      </c>
      <c r="L15" s="5">
        <v>6</v>
      </c>
      <c r="M15" s="5">
        <v>4</v>
      </c>
    </row>
    <row r="16" spans="1:13" x14ac:dyDescent="0.3">
      <c r="A16" s="4">
        <v>2</v>
      </c>
      <c r="B16" s="5">
        <v>10</v>
      </c>
      <c r="C16" s="5">
        <v>6</v>
      </c>
      <c r="D16" s="5">
        <v>10</v>
      </c>
      <c r="E16" s="5">
        <v>7</v>
      </c>
      <c r="F16" s="5">
        <v>7</v>
      </c>
      <c r="G16" s="5">
        <v>2</v>
      </c>
      <c r="H16" s="5">
        <v>7</v>
      </c>
      <c r="I16" s="5">
        <v>4</v>
      </c>
      <c r="J16" s="5">
        <v>5</v>
      </c>
      <c r="K16" s="5">
        <v>6</v>
      </c>
      <c r="L16" s="5">
        <v>10</v>
      </c>
      <c r="M16" s="5">
        <v>11</v>
      </c>
    </row>
    <row r="17" spans="1:14" x14ac:dyDescent="0.3">
      <c r="A17" s="4">
        <v>3</v>
      </c>
      <c r="B17" s="5">
        <v>3</v>
      </c>
      <c r="C17" s="5">
        <v>13</v>
      </c>
      <c r="D17" s="5">
        <v>17</v>
      </c>
      <c r="E17" s="5">
        <v>14</v>
      </c>
      <c r="F17" s="5">
        <v>14</v>
      </c>
      <c r="G17" s="5">
        <v>11</v>
      </c>
      <c r="H17" s="5">
        <v>14</v>
      </c>
      <c r="I17" s="5">
        <v>11</v>
      </c>
      <c r="J17" s="5">
        <v>10</v>
      </c>
      <c r="K17" s="5">
        <v>1</v>
      </c>
      <c r="L17" s="5">
        <v>5</v>
      </c>
      <c r="M17" s="5">
        <v>3</v>
      </c>
    </row>
    <row r="18" spans="1:14" x14ac:dyDescent="0.3">
      <c r="A18" s="4">
        <v>4</v>
      </c>
      <c r="B18" s="5">
        <v>7</v>
      </c>
      <c r="C18" s="5">
        <v>11</v>
      </c>
      <c r="D18" s="5">
        <v>12</v>
      </c>
      <c r="E18" s="5">
        <v>11</v>
      </c>
      <c r="F18" s="5">
        <v>13</v>
      </c>
      <c r="G18" s="5">
        <v>12</v>
      </c>
      <c r="H18" s="5">
        <v>15</v>
      </c>
      <c r="I18" s="5">
        <v>1</v>
      </c>
      <c r="J18" s="5">
        <v>3</v>
      </c>
      <c r="K18" s="5">
        <v>10</v>
      </c>
      <c r="L18" s="5">
        <v>13</v>
      </c>
      <c r="M18" s="5">
        <v>12</v>
      </c>
    </row>
    <row r="19" spans="1:14" x14ac:dyDescent="0.3">
      <c r="A19" s="4">
        <v>5</v>
      </c>
      <c r="B19" s="5">
        <v>2</v>
      </c>
      <c r="C19" s="5">
        <v>5</v>
      </c>
      <c r="D19" s="5">
        <v>6</v>
      </c>
      <c r="E19" s="5">
        <v>8</v>
      </c>
      <c r="F19" s="5">
        <v>15</v>
      </c>
      <c r="G19" s="5">
        <v>3</v>
      </c>
      <c r="H19" s="5">
        <v>4</v>
      </c>
      <c r="I19" s="5">
        <v>14</v>
      </c>
      <c r="J19" s="5">
        <v>12</v>
      </c>
      <c r="K19" s="5">
        <v>7</v>
      </c>
      <c r="L19" s="5">
        <v>11</v>
      </c>
      <c r="M19" s="5">
        <v>9</v>
      </c>
    </row>
    <row r="20" spans="1:14" x14ac:dyDescent="0.3">
      <c r="A20" s="4">
        <v>6</v>
      </c>
      <c r="B20" s="5">
        <v>6</v>
      </c>
      <c r="C20" s="5">
        <v>14</v>
      </c>
      <c r="D20" s="5">
        <v>11</v>
      </c>
      <c r="E20" s="5">
        <v>10</v>
      </c>
      <c r="F20" s="5">
        <v>9</v>
      </c>
      <c r="G20" s="5">
        <v>9</v>
      </c>
      <c r="H20" s="5">
        <v>2</v>
      </c>
      <c r="I20" s="5">
        <v>12</v>
      </c>
      <c r="J20" s="5">
        <v>11</v>
      </c>
      <c r="K20" s="5">
        <v>9</v>
      </c>
      <c r="L20" s="5">
        <v>12</v>
      </c>
      <c r="M20" s="5">
        <v>2</v>
      </c>
    </row>
    <row r="21" spans="1:14" x14ac:dyDescent="0.3">
      <c r="A21" s="4">
        <v>7</v>
      </c>
      <c r="B21" s="5">
        <v>9</v>
      </c>
      <c r="C21" s="5">
        <v>7</v>
      </c>
      <c r="D21" s="5">
        <v>5</v>
      </c>
      <c r="E21" s="5">
        <v>3</v>
      </c>
      <c r="F21" s="5">
        <v>6</v>
      </c>
      <c r="G21" s="5">
        <v>5</v>
      </c>
      <c r="H21" s="5">
        <v>9</v>
      </c>
      <c r="I21" s="5">
        <v>7</v>
      </c>
      <c r="J21" s="5">
        <v>4</v>
      </c>
      <c r="K21" s="5">
        <v>14</v>
      </c>
      <c r="L21" s="5">
        <v>3</v>
      </c>
      <c r="M21" s="5">
        <v>10</v>
      </c>
    </row>
    <row r="22" spans="1:14" x14ac:dyDescent="0.3">
      <c r="A22" s="4">
        <v>8</v>
      </c>
      <c r="B22" s="5">
        <v>15</v>
      </c>
      <c r="C22" s="5">
        <v>3</v>
      </c>
      <c r="D22" s="5">
        <v>14</v>
      </c>
      <c r="E22" s="5">
        <v>9</v>
      </c>
      <c r="F22" s="5">
        <v>12</v>
      </c>
      <c r="G22" s="5">
        <v>13</v>
      </c>
      <c r="H22" s="5">
        <v>8</v>
      </c>
      <c r="I22" s="5">
        <v>13</v>
      </c>
      <c r="J22" s="5">
        <v>8</v>
      </c>
      <c r="K22" s="5">
        <v>8</v>
      </c>
      <c r="L22" s="5">
        <v>7</v>
      </c>
      <c r="M22" s="5">
        <v>1</v>
      </c>
    </row>
    <row r="23" spans="1:14" ht="15" thickBot="1" x14ac:dyDescent="0.35">
      <c r="A23" s="1">
        <v>9</v>
      </c>
      <c r="B23" s="6">
        <v>13</v>
      </c>
      <c r="C23" s="6">
        <v>12</v>
      </c>
      <c r="D23" s="6">
        <v>13</v>
      </c>
      <c r="E23" s="6">
        <v>2</v>
      </c>
      <c r="F23" s="6">
        <v>8</v>
      </c>
      <c r="G23" s="6">
        <v>10</v>
      </c>
      <c r="H23" s="6">
        <v>11</v>
      </c>
      <c r="I23" s="6">
        <v>8</v>
      </c>
      <c r="J23" s="6">
        <v>1</v>
      </c>
      <c r="K23" s="6">
        <v>2</v>
      </c>
      <c r="L23" s="6">
        <v>4</v>
      </c>
      <c r="M23" s="6">
        <v>5</v>
      </c>
    </row>
    <row r="25" spans="1:14" ht="23.4" thickBot="1" x14ac:dyDescent="0.35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  <c r="J25" s="2" t="s">
        <v>9</v>
      </c>
      <c r="K25" s="2" t="s">
        <v>10</v>
      </c>
      <c r="L25" s="2" t="s">
        <v>11</v>
      </c>
      <c r="M25" s="2" t="s">
        <v>12</v>
      </c>
      <c r="N25" s="3"/>
    </row>
    <row r="26" spans="1:14" x14ac:dyDescent="0.3">
      <c r="A26" s="4">
        <v>0</v>
      </c>
      <c r="B26" s="5">
        <v>16</v>
      </c>
      <c r="C26" s="5">
        <v>10</v>
      </c>
      <c r="D26" s="5">
        <v>14</v>
      </c>
      <c r="E26" s="5">
        <v>10</v>
      </c>
      <c r="F26" s="5">
        <v>12</v>
      </c>
      <c r="G26" s="5">
        <v>13</v>
      </c>
      <c r="H26" s="5">
        <v>8</v>
      </c>
      <c r="I26" s="5">
        <v>14</v>
      </c>
      <c r="J26" s="5">
        <v>8</v>
      </c>
      <c r="K26" s="5">
        <v>9</v>
      </c>
      <c r="L26" s="5">
        <v>14</v>
      </c>
      <c r="M26" s="5">
        <v>9</v>
      </c>
      <c r="N26" s="3"/>
    </row>
    <row r="27" spans="1:14" x14ac:dyDescent="0.3">
      <c r="A27" s="4">
        <v>1</v>
      </c>
      <c r="B27" s="5">
        <v>15</v>
      </c>
      <c r="C27" s="5">
        <v>11</v>
      </c>
      <c r="D27" s="5">
        <v>12</v>
      </c>
      <c r="E27" s="5">
        <v>14</v>
      </c>
      <c r="F27" s="5">
        <v>13</v>
      </c>
      <c r="G27" s="5">
        <v>12</v>
      </c>
      <c r="H27" s="5">
        <v>10</v>
      </c>
      <c r="I27" s="5">
        <v>13</v>
      </c>
      <c r="J27" s="5">
        <v>9</v>
      </c>
      <c r="K27" s="5">
        <v>13</v>
      </c>
      <c r="L27" s="5">
        <v>13</v>
      </c>
      <c r="M27" s="5">
        <v>15</v>
      </c>
      <c r="N27" s="3"/>
    </row>
    <row r="28" spans="1:14" x14ac:dyDescent="0.3">
      <c r="A28" s="4">
        <v>2</v>
      </c>
      <c r="B28" s="5">
        <v>10</v>
      </c>
      <c r="C28" s="5">
        <v>13</v>
      </c>
      <c r="D28" s="5">
        <v>10</v>
      </c>
      <c r="E28" s="5">
        <v>8</v>
      </c>
      <c r="F28" s="5">
        <v>14</v>
      </c>
      <c r="G28" s="5">
        <v>11</v>
      </c>
      <c r="H28" s="5">
        <v>14</v>
      </c>
      <c r="I28" s="5">
        <v>12</v>
      </c>
      <c r="J28" s="5">
        <v>10</v>
      </c>
      <c r="K28" s="5">
        <v>14</v>
      </c>
      <c r="L28" s="5">
        <v>10</v>
      </c>
      <c r="M28" s="5">
        <v>12</v>
      </c>
      <c r="N28" s="3"/>
    </row>
    <row r="29" spans="1:14" x14ac:dyDescent="0.3">
      <c r="A29" s="4">
        <v>3</v>
      </c>
      <c r="B29" s="5">
        <v>10</v>
      </c>
      <c r="C29" s="5">
        <v>13</v>
      </c>
      <c r="D29" s="5">
        <v>10</v>
      </c>
      <c r="E29" s="5">
        <v>8</v>
      </c>
      <c r="F29" s="5">
        <v>14</v>
      </c>
      <c r="G29" s="5">
        <v>11</v>
      </c>
      <c r="H29" s="5">
        <v>14</v>
      </c>
      <c r="I29" s="5">
        <v>12</v>
      </c>
      <c r="J29" s="5">
        <v>10</v>
      </c>
      <c r="K29" s="5">
        <v>14</v>
      </c>
      <c r="L29" s="5">
        <v>10</v>
      </c>
      <c r="M29" s="5">
        <v>12</v>
      </c>
      <c r="N29" s="3"/>
    </row>
    <row r="30" spans="1:14" x14ac:dyDescent="0.3">
      <c r="A30" s="4">
        <v>4</v>
      </c>
      <c r="B30" s="5">
        <v>15</v>
      </c>
      <c r="C30" s="5">
        <v>11</v>
      </c>
      <c r="D30" s="5">
        <v>12</v>
      </c>
      <c r="E30" s="5">
        <v>14</v>
      </c>
      <c r="F30" s="5">
        <v>13</v>
      </c>
      <c r="G30" s="5">
        <v>12</v>
      </c>
      <c r="H30" s="5">
        <v>10</v>
      </c>
      <c r="I30" s="5">
        <v>13</v>
      </c>
      <c r="J30" s="5">
        <v>9</v>
      </c>
      <c r="K30" s="5">
        <v>13</v>
      </c>
      <c r="L30" s="5">
        <v>13</v>
      </c>
      <c r="M30" s="5">
        <v>15</v>
      </c>
      <c r="N30" s="3"/>
    </row>
    <row r="31" spans="1:14" x14ac:dyDescent="0.3">
      <c r="A31" s="4">
        <v>5</v>
      </c>
      <c r="B31" s="5">
        <v>14</v>
      </c>
      <c r="C31" s="5">
        <v>12</v>
      </c>
      <c r="D31" s="5">
        <v>13</v>
      </c>
      <c r="E31" s="5">
        <v>9</v>
      </c>
      <c r="F31" s="5">
        <v>15</v>
      </c>
      <c r="G31" s="5">
        <v>10</v>
      </c>
      <c r="H31" s="5">
        <v>11</v>
      </c>
      <c r="I31" s="5">
        <v>11</v>
      </c>
      <c r="J31" s="5">
        <v>12</v>
      </c>
      <c r="K31" s="5">
        <v>8</v>
      </c>
      <c r="L31" s="5">
        <v>11</v>
      </c>
      <c r="M31" s="5">
        <v>10</v>
      </c>
      <c r="N31" s="3"/>
    </row>
    <row r="32" spans="1:14" x14ac:dyDescent="0.3">
      <c r="A32" s="4">
        <v>6</v>
      </c>
      <c r="B32" s="5">
        <v>9</v>
      </c>
      <c r="C32" s="5">
        <v>14</v>
      </c>
      <c r="D32" s="5">
        <v>11</v>
      </c>
      <c r="E32" s="5">
        <v>11</v>
      </c>
      <c r="F32" s="5">
        <v>9</v>
      </c>
      <c r="G32" s="5">
        <v>17</v>
      </c>
      <c r="H32" s="5">
        <v>9</v>
      </c>
      <c r="I32" s="5">
        <v>8</v>
      </c>
      <c r="J32" s="5">
        <v>11</v>
      </c>
      <c r="K32" s="5">
        <v>10</v>
      </c>
      <c r="L32" s="5">
        <v>12</v>
      </c>
      <c r="M32" s="5">
        <v>11</v>
      </c>
      <c r="N32" s="3"/>
    </row>
    <row r="33" spans="1:14" x14ac:dyDescent="0.3">
      <c r="A33" s="4">
        <v>7</v>
      </c>
      <c r="B33" s="5">
        <v>9</v>
      </c>
      <c r="C33" s="5">
        <v>14</v>
      </c>
      <c r="D33" s="5">
        <v>11</v>
      </c>
      <c r="E33" s="5">
        <v>11</v>
      </c>
      <c r="F33" s="5">
        <v>9</v>
      </c>
      <c r="G33" s="5">
        <v>17</v>
      </c>
      <c r="H33" s="5">
        <v>9</v>
      </c>
      <c r="I33" s="5">
        <v>8</v>
      </c>
      <c r="J33" s="5">
        <v>11</v>
      </c>
      <c r="K33" s="5">
        <v>10</v>
      </c>
      <c r="L33" s="5">
        <v>12</v>
      </c>
      <c r="M33" s="5">
        <v>11</v>
      </c>
      <c r="N33" s="3"/>
    </row>
    <row r="34" spans="1:14" x14ac:dyDescent="0.3">
      <c r="A34" s="4">
        <v>8</v>
      </c>
      <c r="B34" s="5">
        <v>16</v>
      </c>
      <c r="C34" s="5">
        <v>10</v>
      </c>
      <c r="D34" s="5">
        <v>14</v>
      </c>
      <c r="E34" s="5">
        <v>10</v>
      </c>
      <c r="F34" s="5">
        <v>12</v>
      </c>
      <c r="G34" s="5">
        <v>13</v>
      </c>
      <c r="H34" s="5">
        <v>8</v>
      </c>
      <c r="I34" s="5">
        <v>14</v>
      </c>
      <c r="J34" s="5">
        <v>8</v>
      </c>
      <c r="K34" s="5">
        <v>9</v>
      </c>
      <c r="L34" s="5">
        <v>14</v>
      </c>
      <c r="M34" s="5">
        <v>9</v>
      </c>
      <c r="N34" s="3"/>
    </row>
    <row r="35" spans="1:14" ht="15" thickBot="1" x14ac:dyDescent="0.35">
      <c r="A35" s="1">
        <v>9</v>
      </c>
      <c r="B35" s="6">
        <v>14</v>
      </c>
      <c r="C35" s="6">
        <v>12</v>
      </c>
      <c r="D35" s="6">
        <v>13</v>
      </c>
      <c r="E35" s="6">
        <v>9</v>
      </c>
      <c r="F35" s="6">
        <v>15</v>
      </c>
      <c r="G35" s="6">
        <v>10</v>
      </c>
      <c r="H35" s="6">
        <v>11</v>
      </c>
      <c r="I35" s="6">
        <v>11</v>
      </c>
      <c r="J35" s="6">
        <v>12</v>
      </c>
      <c r="K35" s="6">
        <v>8</v>
      </c>
      <c r="L35" s="6">
        <v>11</v>
      </c>
      <c r="M35" s="6">
        <v>10</v>
      </c>
    </row>
    <row r="36" spans="1:1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23.4" thickBot="1" x14ac:dyDescent="0.35">
      <c r="A37" s="1" t="s">
        <v>0</v>
      </c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  <c r="K37" s="2" t="s">
        <v>10</v>
      </c>
      <c r="L37" s="2" t="s">
        <v>11</v>
      </c>
      <c r="M37" s="2" t="s">
        <v>12</v>
      </c>
      <c r="N37" s="3"/>
    </row>
    <row r="38" spans="1:14" x14ac:dyDescent="0.3">
      <c r="A38" s="4">
        <v>0</v>
      </c>
      <c r="B38" s="5">
        <v>8</v>
      </c>
      <c r="C38" s="5">
        <v>10</v>
      </c>
      <c r="D38" s="5">
        <v>7</v>
      </c>
      <c r="E38" s="5">
        <v>10</v>
      </c>
      <c r="F38" s="5">
        <v>12</v>
      </c>
      <c r="G38" s="5">
        <v>6</v>
      </c>
      <c r="H38" s="5">
        <v>8</v>
      </c>
      <c r="I38" s="5">
        <v>7</v>
      </c>
      <c r="J38" s="5">
        <v>8</v>
      </c>
      <c r="K38" s="5">
        <v>9</v>
      </c>
      <c r="L38" s="5">
        <v>7</v>
      </c>
      <c r="M38" s="5">
        <v>9</v>
      </c>
      <c r="N38" s="3"/>
    </row>
    <row r="39" spans="1:14" x14ac:dyDescent="0.3">
      <c r="A39" s="4">
        <v>1</v>
      </c>
      <c r="B39" s="5">
        <v>7</v>
      </c>
      <c r="C39" s="5">
        <v>11</v>
      </c>
      <c r="D39" s="5">
        <v>12</v>
      </c>
      <c r="E39" s="5">
        <v>7</v>
      </c>
      <c r="F39" s="5">
        <v>13</v>
      </c>
      <c r="G39" s="5">
        <v>12</v>
      </c>
      <c r="H39" s="5">
        <v>10</v>
      </c>
      <c r="I39" s="5">
        <v>6</v>
      </c>
      <c r="J39" s="5">
        <v>9</v>
      </c>
      <c r="K39" s="5">
        <v>6</v>
      </c>
      <c r="L39" s="5">
        <v>6</v>
      </c>
      <c r="M39" s="5">
        <v>5</v>
      </c>
      <c r="N39" s="3"/>
    </row>
    <row r="40" spans="1:14" x14ac:dyDescent="0.3">
      <c r="A40" s="4">
        <v>2</v>
      </c>
      <c r="B40" s="5">
        <v>10</v>
      </c>
      <c r="C40" s="5">
        <v>6</v>
      </c>
      <c r="D40" s="5">
        <v>10</v>
      </c>
      <c r="E40" s="5">
        <v>8</v>
      </c>
      <c r="F40" s="5">
        <v>7</v>
      </c>
      <c r="G40" s="5">
        <v>11</v>
      </c>
      <c r="H40" s="5">
        <v>7</v>
      </c>
      <c r="I40" s="5">
        <v>12</v>
      </c>
      <c r="J40" s="5">
        <v>10</v>
      </c>
      <c r="K40" s="5">
        <v>7</v>
      </c>
      <c r="L40" s="5">
        <v>10</v>
      </c>
      <c r="M40" s="5">
        <v>4</v>
      </c>
      <c r="N40" s="3"/>
    </row>
    <row r="41" spans="1:14" x14ac:dyDescent="0.3">
      <c r="A41" s="4">
        <v>3</v>
      </c>
      <c r="B41" s="5">
        <v>10</v>
      </c>
      <c r="C41" s="5">
        <v>6</v>
      </c>
      <c r="D41" s="5">
        <v>10</v>
      </c>
      <c r="E41" s="5">
        <v>8</v>
      </c>
      <c r="F41" s="5">
        <v>7</v>
      </c>
      <c r="G41" s="5">
        <v>11</v>
      </c>
      <c r="H41" s="5">
        <v>7</v>
      </c>
      <c r="I41" s="5">
        <v>12</v>
      </c>
      <c r="J41" s="5">
        <v>10</v>
      </c>
      <c r="K41" s="5">
        <v>7</v>
      </c>
      <c r="L41" s="5">
        <v>10</v>
      </c>
      <c r="M41" s="5">
        <v>4</v>
      </c>
      <c r="N41" s="3"/>
    </row>
    <row r="42" spans="1:14" x14ac:dyDescent="0.3">
      <c r="A42" s="4">
        <v>4</v>
      </c>
      <c r="B42" s="5">
        <v>7</v>
      </c>
      <c r="C42" s="5">
        <v>11</v>
      </c>
      <c r="D42" s="5">
        <v>12</v>
      </c>
      <c r="E42" s="5">
        <v>7</v>
      </c>
      <c r="F42" s="5">
        <v>13</v>
      </c>
      <c r="G42" s="5">
        <v>12</v>
      </c>
      <c r="H42" s="5">
        <v>10</v>
      </c>
      <c r="I42" s="5">
        <v>6</v>
      </c>
      <c r="J42" s="5">
        <v>9</v>
      </c>
      <c r="K42" s="5">
        <v>6</v>
      </c>
      <c r="L42" s="5">
        <v>6</v>
      </c>
      <c r="M42" s="5">
        <v>5</v>
      </c>
      <c r="N42" s="3"/>
    </row>
    <row r="43" spans="1:14" x14ac:dyDescent="0.3">
      <c r="A43" s="4">
        <v>5</v>
      </c>
      <c r="B43" s="5">
        <v>14</v>
      </c>
      <c r="C43" s="5">
        <v>12</v>
      </c>
      <c r="D43" s="5">
        <v>6</v>
      </c>
      <c r="E43" s="5">
        <v>9</v>
      </c>
      <c r="F43" s="5">
        <v>8</v>
      </c>
      <c r="G43" s="5">
        <v>10</v>
      </c>
      <c r="H43" s="5">
        <v>4</v>
      </c>
      <c r="I43" s="5">
        <v>11</v>
      </c>
      <c r="J43" s="5">
        <v>5</v>
      </c>
      <c r="K43" s="5">
        <v>8</v>
      </c>
      <c r="L43" s="5">
        <v>11</v>
      </c>
      <c r="M43" s="5">
        <v>10</v>
      </c>
      <c r="N43" s="3"/>
    </row>
    <row r="44" spans="1:14" x14ac:dyDescent="0.3">
      <c r="A44" s="4">
        <v>6</v>
      </c>
      <c r="B44" s="5">
        <v>9</v>
      </c>
      <c r="C44" s="5">
        <v>7</v>
      </c>
      <c r="D44" s="5">
        <v>11</v>
      </c>
      <c r="E44" s="5">
        <v>4</v>
      </c>
      <c r="F44" s="5">
        <v>9</v>
      </c>
      <c r="G44" s="5">
        <v>9</v>
      </c>
      <c r="H44" s="5">
        <v>9</v>
      </c>
      <c r="I44" s="5">
        <v>8</v>
      </c>
      <c r="J44" s="5">
        <v>4</v>
      </c>
      <c r="K44" s="5">
        <v>10</v>
      </c>
      <c r="L44" s="5">
        <v>12</v>
      </c>
      <c r="M44" s="5">
        <v>11</v>
      </c>
      <c r="N44" s="3"/>
    </row>
    <row r="45" spans="1:14" x14ac:dyDescent="0.3">
      <c r="A45" s="4">
        <v>7</v>
      </c>
      <c r="B45" s="5">
        <v>9</v>
      </c>
      <c r="C45" s="5">
        <v>7</v>
      </c>
      <c r="D45" s="5">
        <v>11</v>
      </c>
      <c r="E45" s="5">
        <v>4</v>
      </c>
      <c r="F45" s="5">
        <v>9</v>
      </c>
      <c r="G45" s="5">
        <v>9</v>
      </c>
      <c r="H45" s="5">
        <v>9</v>
      </c>
      <c r="I45" s="5">
        <v>8</v>
      </c>
      <c r="J45" s="5">
        <v>4</v>
      </c>
      <c r="K45" s="5">
        <v>10</v>
      </c>
      <c r="L45" s="5">
        <v>12</v>
      </c>
      <c r="M45" s="5">
        <v>11</v>
      </c>
      <c r="N45" s="3"/>
    </row>
    <row r="46" spans="1:14" x14ac:dyDescent="0.3">
      <c r="A46" s="4">
        <v>8</v>
      </c>
      <c r="B46" s="5">
        <v>8</v>
      </c>
      <c r="C46" s="5">
        <v>10</v>
      </c>
      <c r="D46" s="5">
        <v>7</v>
      </c>
      <c r="E46" s="5">
        <v>10</v>
      </c>
      <c r="F46" s="5">
        <v>12</v>
      </c>
      <c r="G46" s="5">
        <v>6</v>
      </c>
      <c r="H46" s="5">
        <v>8</v>
      </c>
      <c r="I46" s="5">
        <v>7</v>
      </c>
      <c r="J46" s="5">
        <v>8</v>
      </c>
      <c r="K46" s="5">
        <v>9</v>
      </c>
      <c r="L46" s="5">
        <v>7</v>
      </c>
      <c r="M46" s="5">
        <v>9</v>
      </c>
      <c r="N46" s="3"/>
    </row>
    <row r="47" spans="1:14" ht="15" thickBot="1" x14ac:dyDescent="0.35">
      <c r="A47" s="1">
        <v>9</v>
      </c>
      <c r="B47" s="6">
        <v>14</v>
      </c>
      <c r="C47" s="6">
        <v>12</v>
      </c>
      <c r="D47" s="6">
        <v>6</v>
      </c>
      <c r="E47" s="6">
        <v>9</v>
      </c>
      <c r="F47" s="6">
        <v>8</v>
      </c>
      <c r="G47" s="6">
        <v>10</v>
      </c>
      <c r="H47" s="6">
        <v>4</v>
      </c>
      <c r="I47" s="6">
        <v>11</v>
      </c>
      <c r="J47" s="6">
        <v>5</v>
      </c>
      <c r="K47" s="6">
        <v>8</v>
      </c>
      <c r="L47" s="6">
        <v>11</v>
      </c>
      <c r="M47" s="6">
        <v>10</v>
      </c>
      <c r="N47" s="3"/>
    </row>
    <row r="48" spans="1:1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23.4" thickBot="1" x14ac:dyDescent="0.35">
      <c r="A49" s="1" t="s">
        <v>0</v>
      </c>
      <c r="B49" s="2" t="s">
        <v>1</v>
      </c>
      <c r="C49" s="2" t="s">
        <v>2</v>
      </c>
      <c r="D49" s="2" t="s">
        <v>3</v>
      </c>
      <c r="E49" s="2" t="s">
        <v>4</v>
      </c>
      <c r="F49" s="2" t="s">
        <v>5</v>
      </c>
      <c r="G49" s="2" t="s">
        <v>6</v>
      </c>
      <c r="H49" s="2" t="s">
        <v>7</v>
      </c>
      <c r="I49" s="2" t="s">
        <v>8</v>
      </c>
      <c r="J49" s="2" t="s">
        <v>9</v>
      </c>
      <c r="K49" s="2" t="s">
        <v>10</v>
      </c>
      <c r="L49" s="2" t="s">
        <v>11</v>
      </c>
      <c r="M49" s="2" t="s">
        <v>12</v>
      </c>
      <c r="N49" s="3"/>
    </row>
    <row r="50" spans="1:14" x14ac:dyDescent="0.3">
      <c r="A50" s="4">
        <v>0</v>
      </c>
      <c r="B50" s="5">
        <v>9</v>
      </c>
      <c r="C50" s="5">
        <v>10</v>
      </c>
      <c r="D50" s="5">
        <v>10</v>
      </c>
      <c r="E50" s="5">
        <v>8</v>
      </c>
      <c r="F50" s="5">
        <v>9</v>
      </c>
      <c r="G50" s="5">
        <v>10</v>
      </c>
      <c r="H50" s="5">
        <v>9</v>
      </c>
      <c r="I50" s="5">
        <v>8</v>
      </c>
      <c r="J50" s="5">
        <v>8</v>
      </c>
      <c r="K50" s="5">
        <v>8</v>
      </c>
      <c r="L50" s="5">
        <v>11</v>
      </c>
      <c r="M50" s="5">
        <v>9</v>
      </c>
      <c r="N50" s="3"/>
    </row>
    <row r="51" spans="1:14" x14ac:dyDescent="0.3">
      <c r="A51" s="4">
        <v>1</v>
      </c>
      <c r="B51" s="5">
        <v>9</v>
      </c>
      <c r="C51" s="5">
        <v>10</v>
      </c>
      <c r="D51" s="5">
        <v>10</v>
      </c>
      <c r="E51" s="5">
        <v>8</v>
      </c>
      <c r="F51" s="5">
        <v>9</v>
      </c>
      <c r="G51" s="5">
        <v>10</v>
      </c>
      <c r="H51" s="5">
        <v>9</v>
      </c>
      <c r="I51" s="5">
        <v>8</v>
      </c>
      <c r="J51" s="5">
        <v>8</v>
      </c>
      <c r="K51" s="5">
        <v>8</v>
      </c>
      <c r="L51" s="5">
        <v>11</v>
      </c>
      <c r="M51" s="5">
        <v>9</v>
      </c>
      <c r="N51" s="3"/>
    </row>
    <row r="52" spans="1:14" x14ac:dyDescent="0.3">
      <c r="A52" s="4">
        <v>2</v>
      </c>
      <c r="B52" s="5">
        <v>9</v>
      </c>
      <c r="C52" s="5">
        <v>10</v>
      </c>
      <c r="D52" s="5">
        <v>10</v>
      </c>
      <c r="E52" s="5">
        <v>8</v>
      </c>
      <c r="F52" s="5">
        <v>9</v>
      </c>
      <c r="G52" s="5">
        <v>10</v>
      </c>
      <c r="H52" s="5">
        <v>9</v>
      </c>
      <c r="I52" s="5">
        <v>8</v>
      </c>
      <c r="J52" s="5">
        <v>8</v>
      </c>
      <c r="K52" s="5">
        <v>8</v>
      </c>
      <c r="L52" s="5">
        <v>11</v>
      </c>
      <c r="M52" s="5">
        <v>9</v>
      </c>
      <c r="N52" s="3"/>
    </row>
    <row r="53" spans="1:14" x14ac:dyDescent="0.3">
      <c r="A53" s="4">
        <v>3</v>
      </c>
      <c r="B53" s="5">
        <v>9</v>
      </c>
      <c r="C53" s="5">
        <v>10</v>
      </c>
      <c r="D53" s="5">
        <v>10</v>
      </c>
      <c r="E53" s="5">
        <v>8</v>
      </c>
      <c r="F53" s="5">
        <v>9</v>
      </c>
      <c r="G53" s="5">
        <v>10</v>
      </c>
      <c r="H53" s="5">
        <v>9</v>
      </c>
      <c r="I53" s="5">
        <v>8</v>
      </c>
      <c r="J53" s="5">
        <v>8</v>
      </c>
      <c r="K53" s="5">
        <v>8</v>
      </c>
      <c r="L53" s="5">
        <v>11</v>
      </c>
      <c r="M53" s="5">
        <v>9</v>
      </c>
      <c r="N53" s="3"/>
    </row>
    <row r="54" spans="1:14" x14ac:dyDescent="0.3">
      <c r="A54" s="4">
        <v>4</v>
      </c>
      <c r="B54" s="5">
        <v>9</v>
      </c>
      <c r="C54" s="5">
        <v>10</v>
      </c>
      <c r="D54" s="5">
        <v>10</v>
      </c>
      <c r="E54" s="5">
        <v>8</v>
      </c>
      <c r="F54" s="5">
        <v>9</v>
      </c>
      <c r="G54" s="5">
        <v>10</v>
      </c>
      <c r="H54" s="5">
        <v>9</v>
      </c>
      <c r="I54" s="5">
        <v>8</v>
      </c>
      <c r="J54" s="5">
        <v>8</v>
      </c>
      <c r="K54" s="5">
        <v>8</v>
      </c>
      <c r="L54" s="5">
        <v>11</v>
      </c>
      <c r="M54" s="5">
        <v>9</v>
      </c>
      <c r="N54" s="3"/>
    </row>
    <row r="55" spans="1:14" x14ac:dyDescent="0.3">
      <c r="A55" s="4">
        <v>5</v>
      </c>
      <c r="B55" s="5">
        <v>9</v>
      </c>
      <c r="C55" s="5">
        <v>10</v>
      </c>
      <c r="D55" s="5">
        <v>10</v>
      </c>
      <c r="E55" s="5">
        <v>8</v>
      </c>
      <c r="F55" s="5">
        <v>9</v>
      </c>
      <c r="G55" s="5">
        <v>10</v>
      </c>
      <c r="H55" s="5">
        <v>9</v>
      </c>
      <c r="I55" s="5">
        <v>8</v>
      </c>
      <c r="J55" s="5">
        <v>8</v>
      </c>
      <c r="K55" s="5">
        <v>8</v>
      </c>
      <c r="L55" s="5">
        <v>11</v>
      </c>
      <c r="M55" s="5">
        <v>9</v>
      </c>
      <c r="N55" s="3"/>
    </row>
    <row r="56" spans="1:14" x14ac:dyDescent="0.3">
      <c r="A56" s="4">
        <v>6</v>
      </c>
      <c r="B56" s="5">
        <v>9</v>
      </c>
      <c r="C56" s="5">
        <v>10</v>
      </c>
      <c r="D56" s="5">
        <v>10</v>
      </c>
      <c r="E56" s="5">
        <v>8</v>
      </c>
      <c r="F56" s="5">
        <v>9</v>
      </c>
      <c r="G56" s="5">
        <v>10</v>
      </c>
      <c r="H56" s="5">
        <v>9</v>
      </c>
      <c r="I56" s="5">
        <v>8</v>
      </c>
      <c r="J56" s="5">
        <v>8</v>
      </c>
      <c r="K56" s="5">
        <v>8</v>
      </c>
      <c r="L56" s="5">
        <v>11</v>
      </c>
      <c r="M56" s="5">
        <v>9</v>
      </c>
      <c r="N56" s="3"/>
    </row>
    <row r="57" spans="1:14" x14ac:dyDescent="0.3">
      <c r="A57" s="4">
        <v>7</v>
      </c>
      <c r="B57" s="5">
        <v>9</v>
      </c>
      <c r="C57" s="5">
        <v>10</v>
      </c>
      <c r="D57" s="5">
        <v>10</v>
      </c>
      <c r="E57" s="5">
        <v>8</v>
      </c>
      <c r="F57" s="5">
        <v>9</v>
      </c>
      <c r="G57" s="5">
        <v>10</v>
      </c>
      <c r="H57" s="5">
        <v>9</v>
      </c>
      <c r="I57" s="5">
        <v>8</v>
      </c>
      <c r="J57" s="5">
        <v>8</v>
      </c>
      <c r="K57" s="5">
        <v>8</v>
      </c>
      <c r="L57" s="5">
        <v>11</v>
      </c>
      <c r="M57" s="5">
        <v>9</v>
      </c>
      <c r="N57" s="3"/>
    </row>
    <row r="58" spans="1:14" x14ac:dyDescent="0.3">
      <c r="A58" s="4">
        <v>8</v>
      </c>
      <c r="B58" s="5">
        <v>9</v>
      </c>
      <c r="C58" s="5">
        <v>10</v>
      </c>
      <c r="D58" s="5">
        <v>10</v>
      </c>
      <c r="E58" s="5">
        <v>8</v>
      </c>
      <c r="F58" s="5">
        <v>9</v>
      </c>
      <c r="G58" s="5">
        <v>10</v>
      </c>
      <c r="H58" s="5">
        <v>9</v>
      </c>
      <c r="I58" s="5">
        <v>8</v>
      </c>
      <c r="J58" s="5">
        <v>8</v>
      </c>
      <c r="K58" s="5">
        <v>8</v>
      </c>
      <c r="L58" s="5">
        <v>11</v>
      </c>
      <c r="M58" s="5">
        <v>9</v>
      </c>
      <c r="N58" s="3"/>
    </row>
    <row r="59" spans="1:14" ht="15" thickBot="1" x14ac:dyDescent="0.35">
      <c r="A59" s="1">
        <v>9</v>
      </c>
      <c r="B59" s="6">
        <v>9</v>
      </c>
      <c r="C59" s="6">
        <v>10</v>
      </c>
      <c r="D59" s="6">
        <v>10</v>
      </c>
      <c r="E59" s="6">
        <v>8</v>
      </c>
      <c r="F59" s="6">
        <v>9</v>
      </c>
      <c r="G59" s="6">
        <v>10</v>
      </c>
      <c r="H59" s="6">
        <v>9</v>
      </c>
      <c r="I59" s="6">
        <v>8</v>
      </c>
      <c r="J59" s="6">
        <v>8</v>
      </c>
      <c r="K59" s="6">
        <v>8</v>
      </c>
      <c r="L59" s="6">
        <v>11</v>
      </c>
      <c r="M59" s="6">
        <v>9</v>
      </c>
      <c r="N59" s="3"/>
    </row>
    <row r="60" spans="1:1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23.4" thickBot="1" x14ac:dyDescent="0.35">
      <c r="A61" s="1" t="s">
        <v>0</v>
      </c>
      <c r="B61" s="2" t="s">
        <v>1</v>
      </c>
      <c r="C61" s="2" t="s">
        <v>2</v>
      </c>
      <c r="D61" s="2" t="s">
        <v>3</v>
      </c>
      <c r="E61" s="2" t="s">
        <v>4</v>
      </c>
      <c r="F61" s="2" t="s">
        <v>5</v>
      </c>
      <c r="G61" s="2" t="s">
        <v>6</v>
      </c>
      <c r="H61" s="2" t="s">
        <v>7</v>
      </c>
      <c r="I61" s="2" t="s">
        <v>8</v>
      </c>
      <c r="J61" s="2" t="s">
        <v>9</v>
      </c>
      <c r="K61" s="2" t="s">
        <v>10</v>
      </c>
      <c r="L61" s="2" t="s">
        <v>11</v>
      </c>
      <c r="M61" s="2" t="s">
        <v>12</v>
      </c>
      <c r="N61" s="3"/>
    </row>
    <row r="62" spans="1:14" x14ac:dyDescent="0.3">
      <c r="A62" s="4">
        <v>0</v>
      </c>
      <c r="B62" s="5">
        <v>17</v>
      </c>
      <c r="C62" s="5">
        <v>18</v>
      </c>
      <c r="D62" s="5">
        <v>18</v>
      </c>
      <c r="E62" s="5">
        <v>21</v>
      </c>
      <c r="F62" s="5">
        <v>19</v>
      </c>
      <c r="G62" s="5">
        <v>18</v>
      </c>
      <c r="H62" s="5">
        <v>17</v>
      </c>
      <c r="I62" s="5">
        <v>20</v>
      </c>
      <c r="J62" s="5">
        <v>17</v>
      </c>
      <c r="K62" s="5">
        <v>17</v>
      </c>
      <c r="L62" s="5">
        <v>19</v>
      </c>
      <c r="M62" s="5">
        <v>16</v>
      </c>
      <c r="N62" s="3"/>
    </row>
    <row r="63" spans="1:14" x14ac:dyDescent="0.3">
      <c r="A63" s="4">
        <v>1</v>
      </c>
      <c r="B63" s="5">
        <v>17</v>
      </c>
      <c r="C63" s="5">
        <v>18</v>
      </c>
      <c r="D63" s="5">
        <v>18</v>
      </c>
      <c r="E63" s="5">
        <v>21</v>
      </c>
      <c r="F63" s="5">
        <v>19</v>
      </c>
      <c r="G63" s="5">
        <v>18</v>
      </c>
      <c r="H63" s="5">
        <v>17</v>
      </c>
      <c r="I63" s="5">
        <v>20</v>
      </c>
      <c r="J63" s="5">
        <v>17</v>
      </c>
      <c r="K63" s="5">
        <v>17</v>
      </c>
      <c r="L63" s="5">
        <v>19</v>
      </c>
      <c r="M63" s="5">
        <v>16</v>
      </c>
      <c r="N63" s="3"/>
    </row>
    <row r="64" spans="1:14" x14ac:dyDescent="0.3">
      <c r="A64" s="4">
        <v>2</v>
      </c>
      <c r="B64" s="5">
        <v>17</v>
      </c>
      <c r="C64" s="5">
        <v>18</v>
      </c>
      <c r="D64" s="5">
        <v>18</v>
      </c>
      <c r="E64" s="5">
        <v>21</v>
      </c>
      <c r="F64" s="5">
        <v>19</v>
      </c>
      <c r="G64" s="5">
        <v>18</v>
      </c>
      <c r="H64" s="5">
        <v>17</v>
      </c>
      <c r="I64" s="5">
        <v>20</v>
      </c>
      <c r="J64" s="5">
        <v>17</v>
      </c>
      <c r="K64" s="5">
        <v>17</v>
      </c>
      <c r="L64" s="5">
        <v>19</v>
      </c>
      <c r="M64" s="5">
        <v>16</v>
      </c>
      <c r="N64" s="3"/>
    </row>
    <row r="65" spans="1:14" x14ac:dyDescent="0.3">
      <c r="A65" s="4">
        <v>3</v>
      </c>
      <c r="B65" s="5">
        <v>17</v>
      </c>
      <c r="C65" s="5">
        <v>18</v>
      </c>
      <c r="D65" s="5">
        <v>18</v>
      </c>
      <c r="E65" s="5">
        <v>21</v>
      </c>
      <c r="F65" s="5">
        <v>19</v>
      </c>
      <c r="G65" s="5">
        <v>18</v>
      </c>
      <c r="H65" s="5">
        <v>17</v>
      </c>
      <c r="I65" s="5">
        <v>20</v>
      </c>
      <c r="J65" s="5">
        <v>17</v>
      </c>
      <c r="K65" s="5">
        <v>17</v>
      </c>
      <c r="L65" s="5">
        <v>19</v>
      </c>
      <c r="M65" s="5">
        <v>16</v>
      </c>
      <c r="N65" s="3"/>
    </row>
    <row r="66" spans="1:14" x14ac:dyDescent="0.3">
      <c r="A66" s="4">
        <v>4</v>
      </c>
      <c r="B66" s="5">
        <v>17</v>
      </c>
      <c r="C66" s="5">
        <v>18</v>
      </c>
      <c r="D66" s="5">
        <v>18</v>
      </c>
      <c r="E66" s="5">
        <v>21</v>
      </c>
      <c r="F66" s="5">
        <v>19</v>
      </c>
      <c r="G66" s="5">
        <v>18</v>
      </c>
      <c r="H66" s="5">
        <v>17</v>
      </c>
      <c r="I66" s="5">
        <v>20</v>
      </c>
      <c r="J66" s="5">
        <v>17</v>
      </c>
      <c r="K66" s="5">
        <v>17</v>
      </c>
      <c r="L66" s="5">
        <v>19</v>
      </c>
      <c r="M66" s="5">
        <v>16</v>
      </c>
      <c r="N66" s="3"/>
    </row>
    <row r="67" spans="1:14" x14ac:dyDescent="0.3">
      <c r="A67" s="4">
        <v>5</v>
      </c>
      <c r="B67" s="5">
        <v>17</v>
      </c>
      <c r="C67" s="5">
        <v>18</v>
      </c>
      <c r="D67" s="5">
        <v>18</v>
      </c>
      <c r="E67" s="5">
        <v>21</v>
      </c>
      <c r="F67" s="5">
        <v>19</v>
      </c>
      <c r="G67" s="5">
        <v>18</v>
      </c>
      <c r="H67" s="5">
        <v>17</v>
      </c>
      <c r="I67" s="5">
        <v>20</v>
      </c>
      <c r="J67" s="5">
        <v>17</v>
      </c>
      <c r="K67" s="5">
        <v>17</v>
      </c>
      <c r="L67" s="5">
        <v>19</v>
      </c>
      <c r="M67" s="5">
        <v>16</v>
      </c>
      <c r="N67" s="3"/>
    </row>
    <row r="68" spans="1:14" x14ac:dyDescent="0.3">
      <c r="A68" s="4">
        <v>6</v>
      </c>
      <c r="B68" s="5">
        <v>17</v>
      </c>
      <c r="C68" s="5">
        <v>18</v>
      </c>
      <c r="D68" s="5">
        <v>18</v>
      </c>
      <c r="E68" s="5">
        <v>21</v>
      </c>
      <c r="F68" s="5">
        <v>19</v>
      </c>
      <c r="G68" s="5">
        <v>18</v>
      </c>
      <c r="H68" s="5">
        <v>17</v>
      </c>
      <c r="I68" s="5">
        <v>20</v>
      </c>
      <c r="J68" s="5">
        <v>17</v>
      </c>
      <c r="K68" s="5">
        <v>17</v>
      </c>
      <c r="L68" s="5">
        <v>19</v>
      </c>
      <c r="M68" s="5">
        <v>16</v>
      </c>
      <c r="N68" s="3"/>
    </row>
    <row r="69" spans="1:14" x14ac:dyDescent="0.3">
      <c r="A69" s="4">
        <v>7</v>
      </c>
      <c r="B69" s="5">
        <v>17</v>
      </c>
      <c r="C69" s="5">
        <v>18</v>
      </c>
      <c r="D69" s="5">
        <v>18</v>
      </c>
      <c r="E69" s="5">
        <v>21</v>
      </c>
      <c r="F69" s="5">
        <v>19</v>
      </c>
      <c r="G69" s="5">
        <v>18</v>
      </c>
      <c r="H69" s="5">
        <v>17</v>
      </c>
      <c r="I69" s="5">
        <v>20</v>
      </c>
      <c r="J69" s="5">
        <v>17</v>
      </c>
      <c r="K69" s="5">
        <v>17</v>
      </c>
      <c r="L69" s="5">
        <v>19</v>
      </c>
      <c r="M69" s="5">
        <v>16</v>
      </c>
      <c r="N69" s="3"/>
    </row>
    <row r="70" spans="1:14" x14ac:dyDescent="0.3">
      <c r="A70" s="4">
        <v>8</v>
      </c>
      <c r="B70" s="5">
        <v>17</v>
      </c>
      <c r="C70" s="5">
        <v>18</v>
      </c>
      <c r="D70" s="5">
        <v>18</v>
      </c>
      <c r="E70" s="5">
        <v>21</v>
      </c>
      <c r="F70" s="5">
        <v>19</v>
      </c>
      <c r="G70" s="5">
        <v>18</v>
      </c>
      <c r="H70" s="5">
        <v>17</v>
      </c>
      <c r="I70" s="5">
        <v>20</v>
      </c>
      <c r="J70" s="5">
        <v>17</v>
      </c>
      <c r="K70" s="5">
        <v>17</v>
      </c>
      <c r="L70" s="5">
        <v>19</v>
      </c>
      <c r="M70" s="5">
        <v>16</v>
      </c>
      <c r="N70" s="3"/>
    </row>
    <row r="71" spans="1:14" ht="15" thickBot="1" x14ac:dyDescent="0.35">
      <c r="A71" s="1">
        <v>9</v>
      </c>
      <c r="B71" s="6">
        <v>17</v>
      </c>
      <c r="C71" s="6">
        <v>18</v>
      </c>
      <c r="D71" s="6">
        <v>18</v>
      </c>
      <c r="E71" s="6">
        <v>21</v>
      </c>
      <c r="F71" s="6">
        <v>19</v>
      </c>
      <c r="G71" s="6">
        <v>18</v>
      </c>
      <c r="H71" s="6">
        <v>17</v>
      </c>
      <c r="I71" s="6">
        <v>20</v>
      </c>
      <c r="J71" s="6">
        <v>17</v>
      </c>
      <c r="K71" s="6">
        <v>17</v>
      </c>
      <c r="L71" s="6">
        <v>19</v>
      </c>
      <c r="M71" s="6">
        <v>16</v>
      </c>
      <c r="N71" s="3"/>
    </row>
    <row r="72" spans="1:14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23.4" thickBot="1" x14ac:dyDescent="0.35">
      <c r="A73" s="1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  <c r="K73" s="2" t="s">
        <v>10</v>
      </c>
      <c r="L73" s="2" t="s">
        <v>11</v>
      </c>
      <c r="M73" s="2" t="s">
        <v>12</v>
      </c>
      <c r="N73" s="3"/>
    </row>
    <row r="74" spans="1:14" x14ac:dyDescent="0.3">
      <c r="A74" s="4">
        <v>0</v>
      </c>
      <c r="B74" s="5">
        <v>3</v>
      </c>
      <c r="C74" s="5">
        <v>4</v>
      </c>
      <c r="D74" s="5">
        <v>6</v>
      </c>
      <c r="E74" s="5">
        <v>2</v>
      </c>
      <c r="F74" s="5">
        <v>5</v>
      </c>
      <c r="G74" s="5">
        <v>4</v>
      </c>
      <c r="H74" s="5">
        <v>2</v>
      </c>
      <c r="I74" s="5">
        <v>4</v>
      </c>
      <c r="J74" s="5">
        <v>2</v>
      </c>
      <c r="K74" s="5">
        <v>2</v>
      </c>
      <c r="L74" s="5">
        <v>5</v>
      </c>
      <c r="M74" s="5">
        <v>2</v>
      </c>
      <c r="N74" s="3"/>
    </row>
    <row r="75" spans="1:14" x14ac:dyDescent="0.3">
      <c r="A75" s="4">
        <v>1</v>
      </c>
      <c r="B75" s="5">
        <v>3</v>
      </c>
      <c r="C75" s="5">
        <v>4</v>
      </c>
      <c r="D75" s="5">
        <v>6</v>
      </c>
      <c r="E75" s="5">
        <v>2</v>
      </c>
      <c r="F75" s="5">
        <v>5</v>
      </c>
      <c r="G75" s="5">
        <v>4</v>
      </c>
      <c r="H75" s="5">
        <v>2</v>
      </c>
      <c r="I75" s="5">
        <v>4</v>
      </c>
      <c r="J75" s="5">
        <v>2</v>
      </c>
      <c r="K75" s="5">
        <v>2</v>
      </c>
      <c r="L75" s="5">
        <v>5</v>
      </c>
      <c r="M75" s="5">
        <v>2</v>
      </c>
    </row>
    <row r="76" spans="1:14" x14ac:dyDescent="0.3">
      <c r="A76" s="4">
        <v>2</v>
      </c>
      <c r="B76" s="5">
        <v>3</v>
      </c>
      <c r="C76" s="5">
        <v>4</v>
      </c>
      <c r="D76" s="5">
        <v>6</v>
      </c>
      <c r="E76" s="5">
        <v>2</v>
      </c>
      <c r="F76" s="5">
        <v>5</v>
      </c>
      <c r="G76" s="5">
        <v>4</v>
      </c>
      <c r="H76" s="5">
        <v>2</v>
      </c>
      <c r="I76" s="5">
        <v>4</v>
      </c>
      <c r="J76" s="5">
        <v>2</v>
      </c>
      <c r="K76" s="5">
        <v>2</v>
      </c>
      <c r="L76" s="5">
        <v>5</v>
      </c>
      <c r="M76" s="5">
        <v>2</v>
      </c>
    </row>
    <row r="77" spans="1:14" x14ac:dyDescent="0.3">
      <c r="A77" s="4">
        <v>3</v>
      </c>
      <c r="B77" s="5">
        <v>3</v>
      </c>
      <c r="C77" s="5">
        <v>4</v>
      </c>
      <c r="D77" s="5">
        <v>6</v>
      </c>
      <c r="E77" s="5">
        <v>2</v>
      </c>
      <c r="F77" s="5">
        <v>5</v>
      </c>
      <c r="G77" s="5">
        <v>4</v>
      </c>
      <c r="H77" s="5">
        <v>2</v>
      </c>
      <c r="I77" s="5">
        <v>4</v>
      </c>
      <c r="J77" s="5">
        <v>2</v>
      </c>
      <c r="K77" s="5">
        <v>2</v>
      </c>
      <c r="L77" s="5">
        <v>5</v>
      </c>
      <c r="M77" s="5">
        <v>2</v>
      </c>
    </row>
    <row r="78" spans="1:14" x14ac:dyDescent="0.3">
      <c r="A78" s="4">
        <v>4</v>
      </c>
      <c r="B78" s="5">
        <v>3</v>
      </c>
      <c r="C78" s="5">
        <v>4</v>
      </c>
      <c r="D78" s="5">
        <v>6</v>
      </c>
      <c r="E78" s="5">
        <v>2</v>
      </c>
      <c r="F78" s="5">
        <v>5</v>
      </c>
      <c r="G78" s="5">
        <v>4</v>
      </c>
      <c r="H78" s="5">
        <v>2</v>
      </c>
      <c r="I78" s="5">
        <v>4</v>
      </c>
      <c r="J78" s="5">
        <v>2</v>
      </c>
      <c r="K78" s="5">
        <v>2</v>
      </c>
      <c r="L78" s="5">
        <v>5</v>
      </c>
      <c r="M78" s="5">
        <v>2</v>
      </c>
    </row>
    <row r="79" spans="1:14" x14ac:dyDescent="0.3">
      <c r="A79" s="4">
        <v>5</v>
      </c>
      <c r="B79" s="5">
        <v>3</v>
      </c>
      <c r="C79" s="5">
        <v>4</v>
      </c>
      <c r="D79" s="5">
        <v>6</v>
      </c>
      <c r="E79" s="5">
        <v>2</v>
      </c>
      <c r="F79" s="5">
        <v>5</v>
      </c>
      <c r="G79" s="5">
        <v>4</v>
      </c>
      <c r="H79" s="5">
        <v>2</v>
      </c>
      <c r="I79" s="5">
        <v>4</v>
      </c>
      <c r="J79" s="5">
        <v>2</v>
      </c>
      <c r="K79" s="5">
        <v>2</v>
      </c>
      <c r="L79" s="5">
        <v>5</v>
      </c>
      <c r="M79" s="5">
        <v>2</v>
      </c>
    </row>
    <row r="80" spans="1:14" x14ac:dyDescent="0.3">
      <c r="A80" s="4">
        <v>6</v>
      </c>
      <c r="B80" s="5">
        <v>3</v>
      </c>
      <c r="C80" s="5">
        <v>4</v>
      </c>
      <c r="D80" s="5">
        <v>6</v>
      </c>
      <c r="E80" s="5">
        <v>2</v>
      </c>
      <c r="F80" s="5">
        <v>5</v>
      </c>
      <c r="G80" s="5">
        <v>4</v>
      </c>
      <c r="H80" s="5">
        <v>2</v>
      </c>
      <c r="I80" s="5">
        <v>4</v>
      </c>
      <c r="J80" s="5">
        <v>2</v>
      </c>
      <c r="K80" s="5">
        <v>2</v>
      </c>
      <c r="L80" s="5">
        <v>5</v>
      </c>
      <c r="M80" s="5">
        <v>2</v>
      </c>
    </row>
    <row r="81" spans="1:13" x14ac:dyDescent="0.3">
      <c r="A81" s="4">
        <v>7</v>
      </c>
      <c r="B81" s="5">
        <v>3</v>
      </c>
      <c r="C81" s="5">
        <v>4</v>
      </c>
      <c r="D81" s="5">
        <v>6</v>
      </c>
      <c r="E81" s="5">
        <v>2</v>
      </c>
      <c r="F81" s="5">
        <v>5</v>
      </c>
      <c r="G81" s="5">
        <v>4</v>
      </c>
      <c r="H81" s="5">
        <v>2</v>
      </c>
      <c r="I81" s="5">
        <v>4</v>
      </c>
      <c r="J81" s="5">
        <v>2</v>
      </c>
      <c r="K81" s="5">
        <v>2</v>
      </c>
      <c r="L81" s="5">
        <v>5</v>
      </c>
      <c r="M81" s="5">
        <v>2</v>
      </c>
    </row>
    <row r="82" spans="1:13" x14ac:dyDescent="0.3">
      <c r="A82" s="4">
        <v>8</v>
      </c>
      <c r="B82" s="5">
        <v>3</v>
      </c>
      <c r="C82" s="5">
        <v>4</v>
      </c>
      <c r="D82" s="5">
        <v>6</v>
      </c>
      <c r="E82" s="5">
        <v>2</v>
      </c>
      <c r="F82" s="5">
        <v>5</v>
      </c>
      <c r="G82" s="5">
        <v>4</v>
      </c>
      <c r="H82" s="5">
        <v>2</v>
      </c>
      <c r="I82" s="5">
        <v>4</v>
      </c>
      <c r="J82" s="5">
        <v>2</v>
      </c>
      <c r="K82" s="5">
        <v>2</v>
      </c>
      <c r="L82" s="5">
        <v>5</v>
      </c>
      <c r="M82" s="5">
        <v>2</v>
      </c>
    </row>
    <row r="83" spans="1:13" ht="15" thickBot="1" x14ac:dyDescent="0.35">
      <c r="A83" s="1">
        <v>9</v>
      </c>
      <c r="B83" s="6">
        <v>3</v>
      </c>
      <c r="C83" s="6">
        <v>4</v>
      </c>
      <c r="D83" s="6">
        <v>6</v>
      </c>
      <c r="E83" s="6">
        <v>2</v>
      </c>
      <c r="F83" s="6">
        <v>5</v>
      </c>
      <c r="G83" s="6">
        <v>4</v>
      </c>
      <c r="H83" s="6">
        <v>2</v>
      </c>
      <c r="I83" s="6">
        <v>4</v>
      </c>
      <c r="J83" s="6">
        <v>2</v>
      </c>
      <c r="K83" s="6">
        <v>2</v>
      </c>
      <c r="L83" s="6">
        <v>5</v>
      </c>
      <c r="M83" s="6">
        <v>2</v>
      </c>
    </row>
    <row r="85" spans="1:13" ht="15" thickBot="1" x14ac:dyDescent="0.35">
      <c r="A85" s="1" t="s">
        <v>26</v>
      </c>
      <c r="B85" s="17" t="s">
        <v>25</v>
      </c>
      <c r="C85" s="17"/>
      <c r="D85" s="17"/>
    </row>
    <row r="86" spans="1:13" x14ac:dyDescent="0.3">
      <c r="A86" s="4">
        <v>0</v>
      </c>
      <c r="B86" s="15">
        <v>45723</v>
      </c>
      <c r="C86" s="16"/>
      <c r="D86" s="16"/>
    </row>
    <row r="87" spans="1:13" x14ac:dyDescent="0.3">
      <c r="A87" s="4">
        <v>1</v>
      </c>
      <c r="B87" s="14">
        <v>45728</v>
      </c>
      <c r="C87" s="14"/>
      <c r="D87" s="14"/>
      <c r="E87" s="13"/>
      <c r="F87" s="13"/>
      <c r="G87" s="13"/>
    </row>
    <row r="88" spans="1:13" x14ac:dyDescent="0.3">
      <c r="A88" s="4">
        <v>2</v>
      </c>
      <c r="B88" s="15">
        <v>45688</v>
      </c>
      <c r="C88" s="16"/>
      <c r="D88" s="16"/>
    </row>
    <row r="89" spans="1:13" x14ac:dyDescent="0.3">
      <c r="A89" s="4">
        <v>3</v>
      </c>
      <c r="B89" s="15">
        <v>45688</v>
      </c>
      <c r="C89" s="16"/>
      <c r="D89" s="16"/>
    </row>
    <row r="90" spans="1:13" x14ac:dyDescent="0.3">
      <c r="A90" s="4">
        <v>4</v>
      </c>
      <c r="B90" s="15">
        <v>45728</v>
      </c>
      <c r="C90" s="16"/>
      <c r="D90" s="16"/>
    </row>
    <row r="91" spans="1:13" x14ac:dyDescent="0.3">
      <c r="A91" s="4">
        <v>5</v>
      </c>
      <c r="B91" s="15">
        <v>45716</v>
      </c>
      <c r="C91" s="16"/>
      <c r="D91" s="16"/>
    </row>
    <row r="92" spans="1:13" x14ac:dyDescent="0.3">
      <c r="A92" s="4">
        <v>6</v>
      </c>
      <c r="B92" s="15">
        <v>45733</v>
      </c>
      <c r="C92" s="16"/>
      <c r="D92" s="16"/>
    </row>
    <row r="93" spans="1:13" x14ac:dyDescent="0.3">
      <c r="A93" s="4">
        <v>7</v>
      </c>
      <c r="B93" s="15">
        <v>45733</v>
      </c>
      <c r="C93" s="16"/>
      <c r="D93" s="16"/>
    </row>
    <row r="94" spans="1:13" x14ac:dyDescent="0.3">
      <c r="A94" s="4">
        <v>8</v>
      </c>
      <c r="B94" s="15">
        <v>45723</v>
      </c>
      <c r="C94" s="16"/>
      <c r="D94" s="16"/>
    </row>
    <row r="95" spans="1:13" ht="15" thickBot="1" x14ac:dyDescent="0.35">
      <c r="A95" s="1">
        <v>9</v>
      </c>
      <c r="B95" s="18">
        <v>45716</v>
      </c>
      <c r="C95" s="19"/>
      <c r="D95" s="19"/>
    </row>
    <row r="97" spans="1:14" ht="23.4" thickBot="1" x14ac:dyDescent="0.35">
      <c r="A97" s="1" t="s">
        <v>0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5</v>
      </c>
      <c r="G97" s="2" t="s">
        <v>6</v>
      </c>
      <c r="H97" s="2" t="s">
        <v>7</v>
      </c>
      <c r="I97" s="2" t="s">
        <v>8</v>
      </c>
      <c r="J97" s="2" t="s">
        <v>9</v>
      </c>
      <c r="K97" s="2" t="s">
        <v>10</v>
      </c>
      <c r="L97" s="2" t="s">
        <v>11</v>
      </c>
      <c r="M97" s="2" t="s">
        <v>12</v>
      </c>
      <c r="N97" s="3"/>
    </row>
    <row r="98" spans="1:14" x14ac:dyDescent="0.3">
      <c r="A98" s="4">
        <v>0</v>
      </c>
      <c r="B98" s="5">
        <v>23</v>
      </c>
      <c r="C98" s="5">
        <v>18</v>
      </c>
      <c r="D98" s="5">
        <v>23</v>
      </c>
      <c r="E98" s="5">
        <v>20</v>
      </c>
      <c r="F98" s="5">
        <v>25</v>
      </c>
      <c r="G98" s="5">
        <v>17</v>
      </c>
      <c r="H98" s="5">
        <v>26</v>
      </c>
      <c r="I98" s="5">
        <v>17</v>
      </c>
      <c r="J98" s="5">
        <v>20</v>
      </c>
      <c r="K98" s="5">
        <v>21</v>
      </c>
      <c r="L98" s="5">
        <v>16</v>
      </c>
      <c r="M98" s="5">
        <v>23</v>
      </c>
      <c r="N98" s="3"/>
    </row>
    <row r="99" spans="1:14" x14ac:dyDescent="0.3">
      <c r="A99" s="4">
        <v>1</v>
      </c>
      <c r="B99" s="5">
        <v>22</v>
      </c>
      <c r="C99" s="5">
        <v>19</v>
      </c>
      <c r="D99" s="5">
        <v>25</v>
      </c>
      <c r="E99" s="5">
        <v>21</v>
      </c>
      <c r="F99" s="5">
        <v>20</v>
      </c>
      <c r="G99" s="5">
        <v>21</v>
      </c>
      <c r="H99" s="5">
        <v>25</v>
      </c>
      <c r="I99" s="5">
        <v>18</v>
      </c>
      <c r="J99" s="5">
        <v>22</v>
      </c>
      <c r="K99" s="5">
        <v>20</v>
      </c>
      <c r="L99" s="5">
        <v>22</v>
      </c>
      <c r="M99" s="5">
        <v>22</v>
      </c>
      <c r="N99" s="3"/>
    </row>
    <row r="100" spans="1:14" x14ac:dyDescent="0.3">
      <c r="A100" s="4">
        <v>2</v>
      </c>
      <c r="B100" s="5">
        <v>20</v>
      </c>
      <c r="C100" s="5">
        <v>21</v>
      </c>
      <c r="D100" s="5">
        <v>21</v>
      </c>
      <c r="E100" s="5">
        <v>22</v>
      </c>
      <c r="F100" s="5">
        <v>19</v>
      </c>
      <c r="G100" s="5">
        <v>23</v>
      </c>
      <c r="H100" s="5">
        <v>22</v>
      </c>
      <c r="I100" s="5">
        <v>19</v>
      </c>
      <c r="J100" s="5">
        <v>23</v>
      </c>
      <c r="K100" s="5">
        <v>17</v>
      </c>
      <c r="L100" s="5">
        <v>19</v>
      </c>
      <c r="M100" s="5">
        <v>20</v>
      </c>
      <c r="N100" s="3"/>
    </row>
    <row r="101" spans="1:14" x14ac:dyDescent="0.3">
      <c r="A101" s="4">
        <v>3</v>
      </c>
      <c r="B101" s="5">
        <v>20</v>
      </c>
      <c r="C101" s="5">
        <v>21</v>
      </c>
      <c r="D101" s="5">
        <v>21</v>
      </c>
      <c r="E101" s="5">
        <v>22</v>
      </c>
      <c r="F101" s="5">
        <v>19</v>
      </c>
      <c r="G101" s="5">
        <v>23</v>
      </c>
      <c r="H101" s="5">
        <v>22</v>
      </c>
      <c r="I101" s="5">
        <v>19</v>
      </c>
      <c r="J101" s="5">
        <v>23</v>
      </c>
      <c r="K101" s="5">
        <v>17</v>
      </c>
      <c r="L101" s="5">
        <v>19</v>
      </c>
      <c r="M101" s="5">
        <v>20</v>
      </c>
      <c r="N101" s="3"/>
    </row>
    <row r="102" spans="1:14" x14ac:dyDescent="0.3">
      <c r="A102" s="4">
        <v>4</v>
      </c>
      <c r="B102" s="5">
        <v>22</v>
      </c>
      <c r="C102" s="5">
        <v>19</v>
      </c>
      <c r="D102" s="5">
        <v>25</v>
      </c>
      <c r="E102" s="5">
        <v>21</v>
      </c>
      <c r="F102" s="5">
        <v>20</v>
      </c>
      <c r="G102" s="5">
        <v>21</v>
      </c>
      <c r="H102" s="5">
        <v>25</v>
      </c>
      <c r="I102" s="5">
        <v>18</v>
      </c>
      <c r="J102" s="5">
        <v>22</v>
      </c>
      <c r="K102" s="5">
        <v>20</v>
      </c>
      <c r="L102" s="5">
        <v>22</v>
      </c>
      <c r="M102" s="5">
        <v>22</v>
      </c>
      <c r="N102" s="3"/>
    </row>
    <row r="103" spans="1:14" x14ac:dyDescent="0.3">
      <c r="A103" s="4">
        <v>5</v>
      </c>
      <c r="B103" s="5">
        <v>21</v>
      </c>
      <c r="C103" s="5">
        <v>20</v>
      </c>
      <c r="D103" s="5">
        <v>22</v>
      </c>
      <c r="E103" s="5">
        <v>23</v>
      </c>
      <c r="F103" s="5">
        <v>18</v>
      </c>
      <c r="G103" s="5">
        <v>22</v>
      </c>
      <c r="H103" s="5">
        <v>21</v>
      </c>
      <c r="I103" s="5">
        <v>23</v>
      </c>
      <c r="J103" s="5">
        <v>17</v>
      </c>
      <c r="K103" s="5">
        <v>18</v>
      </c>
      <c r="L103" s="5">
        <v>17</v>
      </c>
      <c r="M103" s="5">
        <v>21</v>
      </c>
      <c r="N103" s="3"/>
    </row>
    <row r="104" spans="1:14" x14ac:dyDescent="0.3">
      <c r="A104" s="4">
        <v>6</v>
      </c>
      <c r="B104" s="5">
        <v>17</v>
      </c>
      <c r="C104" s="5">
        <v>24</v>
      </c>
      <c r="D104" s="5">
        <v>24</v>
      </c>
      <c r="E104" s="5">
        <v>19</v>
      </c>
      <c r="F104" s="5">
        <v>26</v>
      </c>
      <c r="G104" s="5">
        <v>18</v>
      </c>
      <c r="H104" s="5">
        <v>20</v>
      </c>
      <c r="I104" s="5">
        <v>22</v>
      </c>
      <c r="J104" s="5">
        <v>21</v>
      </c>
      <c r="K104" s="5">
        <v>19</v>
      </c>
      <c r="L104" s="5">
        <v>18</v>
      </c>
      <c r="M104" s="5">
        <v>17</v>
      </c>
      <c r="N104" s="3"/>
    </row>
    <row r="105" spans="1:14" x14ac:dyDescent="0.3">
      <c r="A105" s="4">
        <v>7</v>
      </c>
      <c r="B105" s="5">
        <v>17</v>
      </c>
      <c r="C105" s="5">
        <v>24</v>
      </c>
      <c r="D105" s="5">
        <v>24</v>
      </c>
      <c r="E105" s="5">
        <v>19</v>
      </c>
      <c r="F105" s="5">
        <v>26</v>
      </c>
      <c r="G105" s="5">
        <v>18</v>
      </c>
      <c r="H105" s="5">
        <v>20</v>
      </c>
      <c r="I105" s="5">
        <v>22</v>
      </c>
      <c r="J105" s="5">
        <v>21</v>
      </c>
      <c r="K105" s="5">
        <v>19</v>
      </c>
      <c r="L105" s="5">
        <v>18</v>
      </c>
      <c r="M105" s="5">
        <v>17</v>
      </c>
      <c r="N105" s="3"/>
    </row>
    <row r="106" spans="1:14" x14ac:dyDescent="0.3">
      <c r="A106" s="4">
        <v>8</v>
      </c>
      <c r="B106" s="5">
        <v>23</v>
      </c>
      <c r="C106" s="5">
        <v>18</v>
      </c>
      <c r="D106" s="5">
        <v>23</v>
      </c>
      <c r="E106" s="5">
        <v>20</v>
      </c>
      <c r="F106" s="5">
        <v>25</v>
      </c>
      <c r="G106" s="5">
        <v>17</v>
      </c>
      <c r="H106" s="5">
        <v>26</v>
      </c>
      <c r="I106" s="5">
        <v>17</v>
      </c>
      <c r="J106" s="5">
        <v>20</v>
      </c>
      <c r="K106" s="5">
        <v>21</v>
      </c>
      <c r="L106" s="5">
        <v>16</v>
      </c>
      <c r="M106" s="5">
        <v>23</v>
      </c>
      <c r="N106" s="3"/>
    </row>
    <row r="107" spans="1:14" ht="15" thickBot="1" x14ac:dyDescent="0.35">
      <c r="A107" s="1">
        <v>9</v>
      </c>
      <c r="B107" s="6">
        <v>21</v>
      </c>
      <c r="C107" s="6">
        <v>20</v>
      </c>
      <c r="D107" s="6">
        <v>22</v>
      </c>
      <c r="E107" s="6">
        <v>23</v>
      </c>
      <c r="F107" s="6">
        <v>18</v>
      </c>
      <c r="G107" s="6">
        <v>22</v>
      </c>
      <c r="H107" s="6">
        <v>21</v>
      </c>
      <c r="I107" s="6">
        <v>23</v>
      </c>
      <c r="J107" s="6">
        <v>17</v>
      </c>
      <c r="K107" s="6">
        <v>18</v>
      </c>
      <c r="L107" s="6">
        <v>17</v>
      </c>
      <c r="M107" s="6">
        <v>21</v>
      </c>
    </row>
    <row r="109" spans="1:14" ht="15" thickBot="1" x14ac:dyDescent="0.35">
      <c r="A109" s="1" t="s">
        <v>15</v>
      </c>
      <c r="B109" s="12" t="s">
        <v>10</v>
      </c>
      <c r="C109" s="12" t="s">
        <v>11</v>
      </c>
      <c r="D109" s="3"/>
    </row>
    <row r="110" spans="1:14" x14ac:dyDescent="0.3">
      <c r="A110" s="9">
        <v>0</v>
      </c>
      <c r="B110" s="40">
        <v>9</v>
      </c>
      <c r="C110" s="40">
        <v>14</v>
      </c>
      <c r="D110" s="3"/>
    </row>
    <row r="111" spans="1:14" x14ac:dyDescent="0.3">
      <c r="A111" s="9">
        <v>1</v>
      </c>
      <c r="B111" s="40">
        <v>13</v>
      </c>
      <c r="C111" s="40">
        <v>13</v>
      </c>
      <c r="D111" s="3"/>
    </row>
    <row r="112" spans="1:14" x14ac:dyDescent="0.3">
      <c r="A112" s="9">
        <v>2</v>
      </c>
      <c r="B112" s="40">
        <v>14</v>
      </c>
      <c r="C112" s="40">
        <v>10</v>
      </c>
      <c r="D112" s="3"/>
    </row>
    <row r="113" spans="1:14" x14ac:dyDescent="0.3">
      <c r="A113" s="9">
        <v>3</v>
      </c>
      <c r="B113" s="40">
        <v>14</v>
      </c>
      <c r="C113" s="40">
        <v>10</v>
      </c>
      <c r="D113" s="3"/>
    </row>
    <row r="114" spans="1:14" x14ac:dyDescent="0.3">
      <c r="A114" s="9">
        <v>4</v>
      </c>
      <c r="B114" s="40">
        <v>13</v>
      </c>
      <c r="C114" s="40">
        <v>13</v>
      </c>
      <c r="D114" s="3"/>
    </row>
    <row r="115" spans="1:14" x14ac:dyDescent="0.3">
      <c r="A115" s="9">
        <v>5</v>
      </c>
      <c r="B115" s="40">
        <v>8</v>
      </c>
      <c r="C115" s="40">
        <v>11</v>
      </c>
      <c r="D115" s="3"/>
    </row>
    <row r="116" spans="1:14" x14ac:dyDescent="0.3">
      <c r="A116" s="9">
        <v>6</v>
      </c>
      <c r="B116" s="40">
        <v>10</v>
      </c>
      <c r="C116" s="40">
        <v>12</v>
      </c>
    </row>
    <row r="117" spans="1:14" x14ac:dyDescent="0.3">
      <c r="A117" s="9">
        <v>7</v>
      </c>
      <c r="B117" s="40">
        <v>10</v>
      </c>
      <c r="C117" s="40">
        <v>12</v>
      </c>
    </row>
    <row r="118" spans="1:14" x14ac:dyDescent="0.3">
      <c r="A118" s="9">
        <v>8</v>
      </c>
      <c r="B118" s="40">
        <v>9</v>
      </c>
      <c r="C118" s="40">
        <v>14</v>
      </c>
    </row>
    <row r="119" spans="1:14" ht="15" thickBot="1" x14ac:dyDescent="0.35">
      <c r="A119" s="7">
        <v>9</v>
      </c>
      <c r="B119" s="41">
        <v>8</v>
      </c>
      <c r="C119" s="41">
        <v>11</v>
      </c>
    </row>
    <row r="121" spans="1:14" ht="23.4" thickBot="1" x14ac:dyDescent="0.35">
      <c r="A121" s="1" t="s">
        <v>0</v>
      </c>
      <c r="B121" s="2" t="s">
        <v>1</v>
      </c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  <c r="K121" s="2" t="s">
        <v>10</v>
      </c>
      <c r="L121" s="2" t="s">
        <v>11</v>
      </c>
      <c r="M121" s="2" t="s">
        <v>12</v>
      </c>
      <c r="N121" s="3"/>
    </row>
    <row r="122" spans="1:14" x14ac:dyDescent="0.3">
      <c r="A122" s="4">
        <v>0</v>
      </c>
      <c r="B122" s="5">
        <v>16</v>
      </c>
      <c r="C122" s="5">
        <v>10</v>
      </c>
      <c r="D122" s="5">
        <v>14</v>
      </c>
      <c r="E122" s="5">
        <v>10</v>
      </c>
      <c r="F122" s="5">
        <v>12</v>
      </c>
      <c r="G122" s="5">
        <v>13</v>
      </c>
      <c r="H122" s="5">
        <v>8</v>
      </c>
      <c r="I122" s="5">
        <v>14</v>
      </c>
      <c r="J122" s="5">
        <v>8</v>
      </c>
      <c r="K122" s="5">
        <v>9</v>
      </c>
      <c r="L122" s="5">
        <v>14</v>
      </c>
      <c r="M122" s="5">
        <v>9</v>
      </c>
      <c r="N122" s="3"/>
    </row>
    <row r="123" spans="1:14" x14ac:dyDescent="0.3">
      <c r="A123" s="4">
        <v>1</v>
      </c>
      <c r="B123" s="5">
        <v>15</v>
      </c>
      <c r="C123" s="5">
        <v>11</v>
      </c>
      <c r="D123" s="5">
        <v>12</v>
      </c>
      <c r="E123" s="5">
        <v>14</v>
      </c>
      <c r="F123" s="5">
        <v>13</v>
      </c>
      <c r="G123" s="5">
        <v>12</v>
      </c>
      <c r="H123" s="5">
        <v>10</v>
      </c>
      <c r="I123" s="5">
        <v>13</v>
      </c>
      <c r="J123" s="5">
        <v>9</v>
      </c>
      <c r="K123" s="5">
        <v>13</v>
      </c>
      <c r="L123" s="5">
        <v>13</v>
      </c>
      <c r="M123" s="5">
        <v>15</v>
      </c>
      <c r="N123" s="3"/>
    </row>
    <row r="124" spans="1:14" x14ac:dyDescent="0.3">
      <c r="A124" s="4">
        <v>2</v>
      </c>
      <c r="B124" s="5">
        <v>10</v>
      </c>
      <c r="C124" s="5">
        <v>13</v>
      </c>
      <c r="D124" s="5">
        <v>10</v>
      </c>
      <c r="E124" s="5">
        <v>8</v>
      </c>
      <c r="F124" s="5">
        <v>14</v>
      </c>
      <c r="G124" s="5">
        <v>11</v>
      </c>
      <c r="H124" s="5">
        <v>14</v>
      </c>
      <c r="I124" s="5">
        <v>12</v>
      </c>
      <c r="J124" s="5">
        <v>10</v>
      </c>
      <c r="K124" s="5">
        <v>14</v>
      </c>
      <c r="L124" s="5">
        <v>10</v>
      </c>
      <c r="M124" s="5">
        <v>12</v>
      </c>
      <c r="N124" s="3"/>
    </row>
    <row r="125" spans="1:14" x14ac:dyDescent="0.3">
      <c r="A125" s="4">
        <v>3</v>
      </c>
      <c r="B125" s="5">
        <v>10</v>
      </c>
      <c r="C125" s="5">
        <v>13</v>
      </c>
      <c r="D125" s="5">
        <v>10</v>
      </c>
      <c r="E125" s="5">
        <v>8</v>
      </c>
      <c r="F125" s="5">
        <v>14</v>
      </c>
      <c r="G125" s="5">
        <v>11</v>
      </c>
      <c r="H125" s="5">
        <v>14</v>
      </c>
      <c r="I125" s="5">
        <v>12</v>
      </c>
      <c r="J125" s="5">
        <v>10</v>
      </c>
      <c r="K125" s="5">
        <v>14</v>
      </c>
      <c r="L125" s="5">
        <v>10</v>
      </c>
      <c r="M125" s="5">
        <v>12</v>
      </c>
      <c r="N125" s="3"/>
    </row>
    <row r="126" spans="1:14" x14ac:dyDescent="0.3">
      <c r="A126" s="4">
        <v>4</v>
      </c>
      <c r="B126" s="5">
        <v>15</v>
      </c>
      <c r="C126" s="5">
        <v>11</v>
      </c>
      <c r="D126" s="5">
        <v>12</v>
      </c>
      <c r="E126" s="5">
        <v>14</v>
      </c>
      <c r="F126" s="5">
        <v>13</v>
      </c>
      <c r="G126" s="5">
        <v>12</v>
      </c>
      <c r="H126" s="5">
        <v>10</v>
      </c>
      <c r="I126" s="5">
        <v>13</v>
      </c>
      <c r="J126" s="5">
        <v>9</v>
      </c>
      <c r="K126" s="5">
        <v>13</v>
      </c>
      <c r="L126" s="5">
        <v>13</v>
      </c>
      <c r="M126" s="5">
        <v>15</v>
      </c>
      <c r="N126" s="3"/>
    </row>
    <row r="127" spans="1:14" x14ac:dyDescent="0.3">
      <c r="A127" s="4">
        <v>5</v>
      </c>
      <c r="B127" s="5">
        <v>14</v>
      </c>
      <c r="C127" s="5">
        <v>12</v>
      </c>
      <c r="D127" s="5">
        <v>13</v>
      </c>
      <c r="E127" s="5">
        <v>9</v>
      </c>
      <c r="F127" s="5">
        <v>15</v>
      </c>
      <c r="G127" s="5">
        <v>10</v>
      </c>
      <c r="H127" s="5">
        <v>11</v>
      </c>
      <c r="I127" s="5">
        <v>11</v>
      </c>
      <c r="J127" s="5">
        <v>12</v>
      </c>
      <c r="K127" s="5">
        <v>8</v>
      </c>
      <c r="L127" s="5">
        <v>11</v>
      </c>
      <c r="M127" s="5">
        <v>10</v>
      </c>
      <c r="N127" s="3"/>
    </row>
    <row r="128" spans="1:14" x14ac:dyDescent="0.3">
      <c r="A128" s="4">
        <v>6</v>
      </c>
      <c r="B128" s="5">
        <v>9</v>
      </c>
      <c r="C128" s="5">
        <v>14</v>
      </c>
      <c r="D128" s="5">
        <v>11</v>
      </c>
      <c r="E128" s="5">
        <v>11</v>
      </c>
      <c r="F128" s="5">
        <v>9</v>
      </c>
      <c r="G128" s="5">
        <v>17</v>
      </c>
      <c r="H128" s="5">
        <v>9</v>
      </c>
      <c r="I128" s="5">
        <v>8</v>
      </c>
      <c r="J128" s="5">
        <v>11</v>
      </c>
      <c r="K128" s="5">
        <v>10</v>
      </c>
      <c r="L128" s="5">
        <v>12</v>
      </c>
      <c r="M128" s="5">
        <v>11</v>
      </c>
    </row>
    <row r="129" spans="1:13" x14ac:dyDescent="0.3">
      <c r="A129" s="4">
        <v>7</v>
      </c>
      <c r="B129" s="5">
        <v>9</v>
      </c>
      <c r="C129" s="5">
        <v>14</v>
      </c>
      <c r="D129" s="5">
        <v>11</v>
      </c>
      <c r="E129" s="5">
        <v>11</v>
      </c>
      <c r="F129" s="5">
        <v>9</v>
      </c>
      <c r="G129" s="5">
        <v>17</v>
      </c>
      <c r="H129" s="5">
        <v>9</v>
      </c>
      <c r="I129" s="5">
        <v>8</v>
      </c>
      <c r="J129" s="5">
        <v>11</v>
      </c>
      <c r="K129" s="5">
        <v>10</v>
      </c>
      <c r="L129" s="5">
        <v>12</v>
      </c>
      <c r="M129" s="5">
        <v>11</v>
      </c>
    </row>
    <row r="130" spans="1:13" x14ac:dyDescent="0.3">
      <c r="A130" s="4">
        <v>8</v>
      </c>
      <c r="B130" s="5">
        <v>16</v>
      </c>
      <c r="C130" s="5">
        <v>10</v>
      </c>
      <c r="D130" s="5">
        <v>14</v>
      </c>
      <c r="E130" s="5">
        <v>10</v>
      </c>
      <c r="F130" s="5">
        <v>12</v>
      </c>
      <c r="G130" s="5">
        <v>13</v>
      </c>
      <c r="H130" s="5">
        <v>8</v>
      </c>
      <c r="I130" s="5">
        <v>14</v>
      </c>
      <c r="J130" s="5">
        <v>8</v>
      </c>
      <c r="K130" s="5">
        <v>9</v>
      </c>
      <c r="L130" s="5">
        <v>14</v>
      </c>
      <c r="M130" s="5">
        <v>9</v>
      </c>
    </row>
    <row r="131" spans="1:13" ht="15" thickBot="1" x14ac:dyDescent="0.35">
      <c r="A131" s="1">
        <v>9</v>
      </c>
      <c r="B131" s="6">
        <v>14</v>
      </c>
      <c r="C131" s="6">
        <v>12</v>
      </c>
      <c r="D131" s="6">
        <v>13</v>
      </c>
      <c r="E131" s="6">
        <v>9</v>
      </c>
      <c r="F131" s="6">
        <v>15</v>
      </c>
      <c r="G131" s="6">
        <v>10</v>
      </c>
      <c r="H131" s="6">
        <v>11</v>
      </c>
      <c r="I131" s="6">
        <v>11</v>
      </c>
      <c r="J131" s="6">
        <v>12</v>
      </c>
      <c r="K131" s="6">
        <v>8</v>
      </c>
      <c r="L131" s="6">
        <v>11</v>
      </c>
      <c r="M131" s="6">
        <v>10</v>
      </c>
    </row>
    <row r="133" spans="1:13" ht="23.4" thickBot="1" x14ac:dyDescent="0.35">
      <c r="A133" s="1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  <c r="G133" s="2" t="s">
        <v>6</v>
      </c>
      <c r="H133" s="2" t="s">
        <v>7</v>
      </c>
      <c r="I133" s="2" t="s">
        <v>8</v>
      </c>
      <c r="J133" s="2" t="s">
        <v>9</v>
      </c>
      <c r="K133" s="2" t="s">
        <v>10</v>
      </c>
      <c r="L133" s="2" t="s">
        <v>11</v>
      </c>
      <c r="M133" s="2" t="s">
        <v>12</v>
      </c>
    </row>
    <row r="134" spans="1:13" x14ac:dyDescent="0.3">
      <c r="A134" s="4">
        <v>0</v>
      </c>
      <c r="B134" s="5">
        <v>16</v>
      </c>
      <c r="C134" s="5">
        <v>10</v>
      </c>
      <c r="D134" s="5">
        <v>14</v>
      </c>
      <c r="E134" s="5">
        <v>10</v>
      </c>
      <c r="F134" s="5">
        <v>12</v>
      </c>
      <c r="G134" s="5">
        <v>13</v>
      </c>
      <c r="H134" s="5">
        <v>8</v>
      </c>
      <c r="I134" s="5">
        <v>14</v>
      </c>
      <c r="J134" s="5">
        <v>8</v>
      </c>
      <c r="K134" s="5">
        <v>9</v>
      </c>
      <c r="L134" s="5">
        <v>14</v>
      </c>
      <c r="M134" s="5">
        <v>9</v>
      </c>
    </row>
    <row r="135" spans="1:13" x14ac:dyDescent="0.3">
      <c r="A135" s="4">
        <v>1</v>
      </c>
      <c r="B135" s="5">
        <v>15</v>
      </c>
      <c r="C135" s="5">
        <v>11</v>
      </c>
      <c r="D135" s="5">
        <v>12</v>
      </c>
      <c r="E135" s="5">
        <v>14</v>
      </c>
      <c r="F135" s="5">
        <v>13</v>
      </c>
      <c r="G135" s="5">
        <v>12</v>
      </c>
      <c r="H135" s="5">
        <v>10</v>
      </c>
      <c r="I135" s="5">
        <v>13</v>
      </c>
      <c r="J135" s="5">
        <v>9</v>
      </c>
      <c r="K135" s="5">
        <v>13</v>
      </c>
      <c r="L135" s="5">
        <v>13</v>
      </c>
      <c r="M135" s="5">
        <v>15</v>
      </c>
    </row>
    <row r="136" spans="1:13" x14ac:dyDescent="0.3">
      <c r="A136" s="4">
        <v>2</v>
      </c>
      <c r="B136" s="5">
        <v>10</v>
      </c>
      <c r="C136" s="5">
        <v>13</v>
      </c>
      <c r="D136" s="5">
        <v>10</v>
      </c>
      <c r="E136" s="5">
        <v>8</v>
      </c>
      <c r="F136" s="5">
        <v>14</v>
      </c>
      <c r="G136" s="5">
        <v>11</v>
      </c>
      <c r="H136" s="5">
        <v>14</v>
      </c>
      <c r="I136" s="5">
        <v>12</v>
      </c>
      <c r="J136" s="5">
        <v>10</v>
      </c>
      <c r="K136" s="5">
        <v>14</v>
      </c>
      <c r="L136" s="5">
        <v>10</v>
      </c>
      <c r="M136" s="5">
        <v>12</v>
      </c>
    </row>
    <row r="137" spans="1:13" x14ac:dyDescent="0.3">
      <c r="A137" s="4">
        <v>3</v>
      </c>
      <c r="B137" s="5">
        <v>10</v>
      </c>
      <c r="C137" s="5">
        <v>13</v>
      </c>
      <c r="D137" s="5">
        <v>10</v>
      </c>
      <c r="E137" s="5">
        <v>8</v>
      </c>
      <c r="F137" s="5">
        <v>14</v>
      </c>
      <c r="G137" s="5">
        <v>11</v>
      </c>
      <c r="H137" s="5">
        <v>14</v>
      </c>
      <c r="I137" s="5">
        <v>12</v>
      </c>
      <c r="J137" s="5">
        <v>10</v>
      </c>
      <c r="K137" s="5">
        <v>14</v>
      </c>
      <c r="L137" s="5">
        <v>10</v>
      </c>
      <c r="M137" s="5">
        <v>12</v>
      </c>
    </row>
    <row r="138" spans="1:13" x14ac:dyDescent="0.3">
      <c r="A138" s="4">
        <v>4</v>
      </c>
      <c r="B138" s="5">
        <v>15</v>
      </c>
      <c r="C138" s="5">
        <v>11</v>
      </c>
      <c r="D138" s="5">
        <v>12</v>
      </c>
      <c r="E138" s="5">
        <v>14</v>
      </c>
      <c r="F138" s="5">
        <v>13</v>
      </c>
      <c r="G138" s="5">
        <v>12</v>
      </c>
      <c r="H138" s="5">
        <v>10</v>
      </c>
      <c r="I138" s="5">
        <v>13</v>
      </c>
      <c r="J138" s="5">
        <v>9</v>
      </c>
      <c r="K138" s="5">
        <v>13</v>
      </c>
      <c r="L138" s="5">
        <v>13</v>
      </c>
      <c r="M138" s="5">
        <v>15</v>
      </c>
    </row>
    <row r="139" spans="1:13" x14ac:dyDescent="0.3">
      <c r="A139" s="4">
        <v>5</v>
      </c>
      <c r="B139" s="5">
        <v>14</v>
      </c>
      <c r="C139" s="5">
        <v>12</v>
      </c>
      <c r="D139" s="5">
        <v>13</v>
      </c>
      <c r="E139" s="5">
        <v>9</v>
      </c>
      <c r="F139" s="5">
        <v>15</v>
      </c>
      <c r="G139" s="5">
        <v>10</v>
      </c>
      <c r="H139" s="5">
        <v>11</v>
      </c>
      <c r="I139" s="5">
        <v>11</v>
      </c>
      <c r="J139" s="5">
        <v>12</v>
      </c>
      <c r="K139" s="5">
        <v>8</v>
      </c>
      <c r="L139" s="5">
        <v>11</v>
      </c>
      <c r="M139" s="5">
        <v>10</v>
      </c>
    </row>
    <row r="140" spans="1:13" x14ac:dyDescent="0.3">
      <c r="A140" s="4">
        <v>6</v>
      </c>
      <c r="B140" s="5">
        <v>9</v>
      </c>
      <c r="C140" s="5">
        <v>14</v>
      </c>
      <c r="D140" s="5">
        <v>11</v>
      </c>
      <c r="E140" s="5">
        <v>11</v>
      </c>
      <c r="F140" s="5">
        <v>9</v>
      </c>
      <c r="G140" s="5">
        <v>17</v>
      </c>
      <c r="H140" s="5">
        <v>9</v>
      </c>
      <c r="I140" s="5">
        <v>8</v>
      </c>
      <c r="J140" s="5">
        <v>11</v>
      </c>
      <c r="K140" s="5">
        <v>10</v>
      </c>
      <c r="L140" s="5">
        <v>12</v>
      </c>
      <c r="M140" s="5">
        <v>11</v>
      </c>
    </row>
    <row r="141" spans="1:13" x14ac:dyDescent="0.3">
      <c r="A141" s="4">
        <v>7</v>
      </c>
      <c r="B141" s="5">
        <v>9</v>
      </c>
      <c r="C141" s="5">
        <v>14</v>
      </c>
      <c r="D141" s="5">
        <v>11</v>
      </c>
      <c r="E141" s="5">
        <v>11</v>
      </c>
      <c r="F141" s="5">
        <v>9</v>
      </c>
      <c r="G141" s="5">
        <v>17</v>
      </c>
      <c r="H141" s="5">
        <v>9</v>
      </c>
      <c r="I141" s="5">
        <v>8</v>
      </c>
      <c r="J141" s="5">
        <v>11</v>
      </c>
      <c r="K141" s="5">
        <v>10</v>
      </c>
      <c r="L141" s="5">
        <v>12</v>
      </c>
      <c r="M141" s="5">
        <v>11</v>
      </c>
    </row>
    <row r="142" spans="1:13" x14ac:dyDescent="0.3">
      <c r="A142" s="4">
        <v>8</v>
      </c>
      <c r="B142" s="5">
        <v>16</v>
      </c>
      <c r="C142" s="5">
        <v>10</v>
      </c>
      <c r="D142" s="5">
        <v>14</v>
      </c>
      <c r="E142" s="5">
        <v>10</v>
      </c>
      <c r="F142" s="5">
        <v>12</v>
      </c>
      <c r="G142" s="5">
        <v>13</v>
      </c>
      <c r="H142" s="5">
        <v>8</v>
      </c>
      <c r="I142" s="5">
        <v>14</v>
      </c>
      <c r="J142" s="5">
        <v>8</v>
      </c>
      <c r="K142" s="5">
        <v>9</v>
      </c>
      <c r="L142" s="5">
        <v>14</v>
      </c>
      <c r="M142" s="5">
        <v>9</v>
      </c>
    </row>
    <row r="143" spans="1:13" ht="15" thickBot="1" x14ac:dyDescent="0.35">
      <c r="A143" s="1">
        <v>9</v>
      </c>
      <c r="B143" s="6">
        <v>14</v>
      </c>
      <c r="C143" s="6">
        <v>12</v>
      </c>
      <c r="D143" s="6">
        <v>13</v>
      </c>
      <c r="E143" s="6">
        <v>9</v>
      </c>
      <c r="F143" s="6">
        <v>15</v>
      </c>
      <c r="G143" s="6">
        <v>10</v>
      </c>
      <c r="H143" s="6">
        <v>11</v>
      </c>
      <c r="I143" s="6">
        <v>11</v>
      </c>
      <c r="J143" s="6">
        <v>12</v>
      </c>
      <c r="K143" s="6">
        <v>8</v>
      </c>
      <c r="L143" s="6">
        <v>11</v>
      </c>
      <c r="M143" s="6">
        <v>10</v>
      </c>
    </row>
    <row r="145" spans="1:13" ht="23.4" thickBot="1" x14ac:dyDescent="0.35">
      <c r="A145" s="1" t="s">
        <v>31</v>
      </c>
      <c r="B145" s="2" t="s">
        <v>1</v>
      </c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7</v>
      </c>
      <c r="I145" s="2" t="s">
        <v>8</v>
      </c>
      <c r="J145" s="2" t="s">
        <v>9</v>
      </c>
      <c r="K145" s="2" t="s">
        <v>10</v>
      </c>
      <c r="L145" s="2" t="s">
        <v>11</v>
      </c>
      <c r="M145" s="2" t="s">
        <v>12</v>
      </c>
    </row>
    <row r="146" spans="1:13" x14ac:dyDescent="0.3">
      <c r="A146" s="4">
        <v>0</v>
      </c>
      <c r="B146" s="5">
        <v>8</v>
      </c>
      <c r="C146" s="5">
        <v>10</v>
      </c>
      <c r="D146" s="5">
        <v>7</v>
      </c>
      <c r="E146" s="5">
        <v>2</v>
      </c>
      <c r="F146" s="5">
        <v>5</v>
      </c>
      <c r="G146" s="5">
        <v>6</v>
      </c>
      <c r="H146" s="5">
        <v>3</v>
      </c>
      <c r="I146" s="5">
        <v>7</v>
      </c>
      <c r="J146" s="5">
        <v>2</v>
      </c>
      <c r="K146" s="5">
        <v>14</v>
      </c>
      <c r="L146" s="5">
        <v>14</v>
      </c>
      <c r="M146" s="5">
        <v>9</v>
      </c>
    </row>
    <row r="147" spans="1:13" x14ac:dyDescent="0.3">
      <c r="A147" s="4">
        <v>1</v>
      </c>
      <c r="B147" s="5">
        <v>14</v>
      </c>
      <c r="C147" s="5">
        <v>4</v>
      </c>
      <c r="D147" s="5">
        <v>12</v>
      </c>
      <c r="E147" s="5">
        <v>7</v>
      </c>
      <c r="F147" s="5">
        <v>2</v>
      </c>
      <c r="G147" s="5">
        <v>4</v>
      </c>
      <c r="H147" s="5">
        <v>10</v>
      </c>
      <c r="I147" s="5">
        <v>6</v>
      </c>
      <c r="J147" s="5">
        <v>9</v>
      </c>
      <c r="K147" s="5">
        <v>6</v>
      </c>
      <c r="L147" s="5">
        <v>6</v>
      </c>
      <c r="M147" s="5">
        <v>5</v>
      </c>
    </row>
    <row r="148" spans="1:13" x14ac:dyDescent="0.3">
      <c r="A148" s="4">
        <v>2</v>
      </c>
      <c r="B148" s="5">
        <v>10</v>
      </c>
      <c r="C148" s="5">
        <v>6</v>
      </c>
      <c r="D148" s="5">
        <v>10</v>
      </c>
      <c r="E148" s="5">
        <v>8</v>
      </c>
      <c r="F148" s="5">
        <v>7</v>
      </c>
      <c r="G148" s="5">
        <v>2</v>
      </c>
      <c r="H148" s="5">
        <v>7</v>
      </c>
      <c r="I148" s="5">
        <v>5</v>
      </c>
      <c r="J148" s="5">
        <v>5</v>
      </c>
      <c r="K148" s="5">
        <v>7</v>
      </c>
      <c r="L148" s="5">
        <v>10</v>
      </c>
      <c r="M148" s="5">
        <v>12</v>
      </c>
    </row>
    <row r="149" spans="1:13" x14ac:dyDescent="0.3">
      <c r="A149" s="4">
        <v>3</v>
      </c>
      <c r="B149" s="5">
        <v>17</v>
      </c>
      <c r="C149" s="5">
        <v>13</v>
      </c>
      <c r="D149" s="5">
        <v>17</v>
      </c>
      <c r="E149" s="5">
        <v>15</v>
      </c>
      <c r="F149" s="5">
        <v>14</v>
      </c>
      <c r="G149" s="5">
        <v>11</v>
      </c>
      <c r="H149" s="5">
        <v>14</v>
      </c>
      <c r="I149" s="5">
        <v>12</v>
      </c>
      <c r="J149" s="5">
        <v>10</v>
      </c>
      <c r="K149" s="5">
        <v>2</v>
      </c>
      <c r="L149" s="5">
        <v>5</v>
      </c>
      <c r="M149" s="5">
        <v>4</v>
      </c>
    </row>
    <row r="150" spans="1:13" x14ac:dyDescent="0.3">
      <c r="A150" s="4">
        <v>4</v>
      </c>
      <c r="B150" s="5">
        <v>7</v>
      </c>
      <c r="C150" s="5">
        <v>11</v>
      </c>
      <c r="D150" s="5">
        <v>18</v>
      </c>
      <c r="E150" s="5">
        <v>14</v>
      </c>
      <c r="F150" s="5">
        <v>13</v>
      </c>
      <c r="G150" s="5">
        <v>12</v>
      </c>
      <c r="H150" s="5">
        <v>15</v>
      </c>
      <c r="I150" s="5">
        <v>4</v>
      </c>
      <c r="J150" s="5">
        <v>3</v>
      </c>
      <c r="K150" s="5">
        <v>13</v>
      </c>
      <c r="L150" s="5">
        <v>13</v>
      </c>
      <c r="M150" s="5">
        <v>15</v>
      </c>
    </row>
    <row r="151" spans="1:13" x14ac:dyDescent="0.3">
      <c r="A151" s="4">
        <v>5</v>
      </c>
      <c r="B151" s="5">
        <v>16</v>
      </c>
      <c r="C151" s="5">
        <v>5</v>
      </c>
      <c r="D151" s="5">
        <v>6</v>
      </c>
      <c r="E151" s="5">
        <v>9</v>
      </c>
      <c r="F151" s="5">
        <v>15</v>
      </c>
      <c r="G151" s="5">
        <v>3</v>
      </c>
      <c r="H151" s="5">
        <v>4</v>
      </c>
      <c r="I151" s="5">
        <v>15</v>
      </c>
      <c r="J151" s="5">
        <v>12</v>
      </c>
      <c r="K151" s="5">
        <v>8</v>
      </c>
      <c r="L151" s="5">
        <v>11</v>
      </c>
      <c r="M151" s="5">
        <v>10</v>
      </c>
    </row>
    <row r="152" spans="1:13" x14ac:dyDescent="0.3">
      <c r="A152" s="4">
        <v>6</v>
      </c>
      <c r="B152" s="5">
        <v>6</v>
      </c>
      <c r="C152" s="5">
        <v>14</v>
      </c>
      <c r="D152" s="5">
        <v>11</v>
      </c>
      <c r="E152" s="5">
        <v>11</v>
      </c>
      <c r="F152" s="5">
        <v>9</v>
      </c>
      <c r="G152" s="5">
        <v>9</v>
      </c>
      <c r="H152" s="5">
        <v>2</v>
      </c>
      <c r="I152" s="5">
        <v>13</v>
      </c>
      <c r="J152" s="5">
        <v>11</v>
      </c>
      <c r="K152" s="5">
        <v>10</v>
      </c>
      <c r="L152" s="5">
        <v>12</v>
      </c>
      <c r="M152" s="5">
        <v>3</v>
      </c>
    </row>
    <row r="153" spans="1:13" x14ac:dyDescent="0.3">
      <c r="A153" s="4">
        <v>7</v>
      </c>
      <c r="B153" s="5">
        <v>9</v>
      </c>
      <c r="C153" s="5">
        <v>7</v>
      </c>
      <c r="D153" s="5">
        <v>5</v>
      </c>
      <c r="E153" s="5">
        <v>4</v>
      </c>
      <c r="F153" s="5">
        <v>6</v>
      </c>
      <c r="G153" s="5">
        <v>5</v>
      </c>
      <c r="H153" s="5">
        <v>9</v>
      </c>
      <c r="I153" s="5">
        <v>8</v>
      </c>
      <c r="J153" s="5">
        <v>4</v>
      </c>
      <c r="K153" s="5">
        <v>15</v>
      </c>
      <c r="L153" s="5">
        <v>3</v>
      </c>
      <c r="M153" s="5">
        <v>11</v>
      </c>
    </row>
    <row r="154" spans="1:13" x14ac:dyDescent="0.3">
      <c r="A154" s="4">
        <v>8</v>
      </c>
      <c r="B154" s="5">
        <v>15</v>
      </c>
      <c r="C154" s="5">
        <v>3</v>
      </c>
      <c r="D154" s="5">
        <v>14</v>
      </c>
      <c r="E154" s="5">
        <v>10</v>
      </c>
      <c r="F154" s="5">
        <v>12</v>
      </c>
      <c r="G154" s="5">
        <v>13</v>
      </c>
      <c r="H154" s="5">
        <v>8</v>
      </c>
      <c r="I154" s="5">
        <v>14</v>
      </c>
      <c r="J154" s="5">
        <v>8</v>
      </c>
      <c r="K154" s="5">
        <v>9</v>
      </c>
      <c r="L154" s="5">
        <v>7</v>
      </c>
      <c r="M154" s="5">
        <v>2</v>
      </c>
    </row>
    <row r="155" spans="1:13" ht="15" thickBot="1" x14ac:dyDescent="0.35">
      <c r="A155" s="1">
        <v>9</v>
      </c>
      <c r="B155" s="6">
        <v>13</v>
      </c>
      <c r="C155" s="6">
        <v>12</v>
      </c>
      <c r="D155" s="6">
        <v>13</v>
      </c>
      <c r="E155" s="6">
        <v>3</v>
      </c>
      <c r="F155" s="6">
        <v>8</v>
      </c>
      <c r="G155" s="6">
        <v>10</v>
      </c>
      <c r="H155" s="6">
        <v>11</v>
      </c>
      <c r="I155" s="6">
        <v>11</v>
      </c>
      <c r="J155" s="6">
        <v>1</v>
      </c>
      <c r="K155" s="6">
        <v>3</v>
      </c>
      <c r="L155" s="6">
        <v>4</v>
      </c>
      <c r="M155" s="6">
        <v>8</v>
      </c>
    </row>
  </sheetData>
  <sheetProtection algorithmName="SHA-512" hashValue="E5U4oZIYJDNkg3YQsc49SrhjIRSzXd1JZFrcqXgjwJfhQ2gwAo/pyGG+cmYTSmbwLrX+h4qyySfp+xvEKWHOSQ==" saltValue="yoFM19KGgMogic9D/DI2PQ==" spinCount="1000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CSPE</vt:lpstr>
      <vt:lpstr>B_D</vt:lpstr>
      <vt:lpstr>A_1</vt:lpstr>
      <vt:lpstr>A_2</vt:lpstr>
      <vt:lpstr>CSPE!Área_de_impresión</vt:lpstr>
      <vt:lpstr>B_1</vt:lpstr>
      <vt:lpstr>C_1</vt:lpstr>
      <vt:lpstr>D_1</vt:lpstr>
      <vt:lpstr>DPP_1</vt:lpstr>
      <vt:lpstr>E_1</vt:lpstr>
      <vt:lpstr>E_2</vt:lpstr>
      <vt:lpstr>F_1</vt:lpstr>
      <vt:lpstr>G_1</vt:lpstr>
      <vt:lpstr>H_1</vt:lpstr>
      <vt:lpstr>I_1</vt:lpstr>
      <vt:lpstr>I_2</vt:lpstr>
      <vt:lpstr>CSPE!Títulos_a_imprimir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</dc:creator>
  <cp:lastModifiedBy>n1</cp:lastModifiedBy>
  <cp:lastPrinted>2025-03-17T23:33:05Z</cp:lastPrinted>
  <dcterms:created xsi:type="dcterms:W3CDTF">2025-01-09T15:09:59Z</dcterms:created>
  <dcterms:modified xsi:type="dcterms:W3CDTF">2025-03-18T15:08:15Z</dcterms:modified>
</cp:coreProperties>
</file>